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omments4.xml" ContentType="application/vnd.openxmlformats-officedocument.spreadsheetml.comment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  <Override PartName="/xl/charts/colors9.xml" ContentType="application/vnd.ms-office.chartcolorstyle+xml"/>
  <Override PartName="/xl/charts/style9.xml" ContentType="application/vnd.ms-office.chartstyle+xml"/>
  <Override PartName="/xl/charts/colors10.xml" ContentType="application/vnd.ms-office.chartcolorstyle+xml"/>
  <Override PartName="/xl/charts/style10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160" activeTab="3"/>
  </bookViews>
  <sheets>
    <sheet name="Ketentuan" sheetId="7" r:id="rId1"/>
    <sheet name="TS-4" sheetId="1" r:id="rId2"/>
    <sheet name="TS-3" sheetId="4" r:id="rId3"/>
    <sheet name="TS-2" sheetId="5" r:id="rId4"/>
    <sheet name="8d1" sheetId="8" r:id="rId5"/>
    <sheet name="8d2" sheetId="9" r:id="rId6"/>
    <sheet name="8e1" sheetId="10" r:id="rId7"/>
    <sheet name="Ref 8e2" sheetId="11" r:id="rId8"/>
    <sheet name="8e2" sheetId="12" r:id="rId9"/>
    <sheet name="rerata WT" sheetId="6" r:id="rId10"/>
  </sheets>
  <definedNames>
    <definedName name="diploma" localSheetId="5">#REF!</definedName>
    <definedName name="diploma" localSheetId="7">#REF!</definedName>
    <definedName name="diploma">#REF!</definedName>
  </definedNames>
  <calcPr calcId="145621"/>
</workbook>
</file>

<file path=xl/calcChain.xml><?xml version="1.0" encoding="utf-8"?>
<calcChain xmlns="http://schemas.openxmlformats.org/spreadsheetml/2006/main">
  <c r="D42" i="4" l="1"/>
  <c r="D13" i="12" l="1"/>
  <c r="D12" i="12"/>
  <c r="D11" i="12"/>
  <c r="D10" i="12"/>
  <c r="D9" i="12"/>
  <c r="D8" i="12"/>
  <c r="D7" i="12"/>
  <c r="C7" i="12"/>
  <c r="G21" i="12" l="1"/>
  <c r="V13" i="12"/>
  <c r="F13" i="12"/>
  <c r="C13" i="12"/>
  <c r="I13" i="12" s="1"/>
  <c r="F12" i="12"/>
  <c r="C12" i="12"/>
  <c r="I12" i="12" s="1"/>
  <c r="F11" i="12"/>
  <c r="C11" i="12"/>
  <c r="I11" i="12" s="1"/>
  <c r="F10" i="12"/>
  <c r="C10" i="12"/>
  <c r="I10" i="12" s="1"/>
  <c r="F9" i="12"/>
  <c r="C9" i="12"/>
  <c r="I9" i="12" s="1"/>
  <c r="F8" i="12"/>
  <c r="C8" i="12"/>
  <c r="I8" i="12" s="1"/>
  <c r="I7" i="12"/>
  <c r="C10" i="11"/>
  <c r="B9" i="11"/>
  <c r="B8" i="11"/>
  <c r="B10" i="11" s="1"/>
  <c r="D19" i="11" s="1"/>
  <c r="B7" i="11"/>
  <c r="D29" i="10"/>
  <c r="C29" i="10"/>
  <c r="F28" i="10"/>
  <c r="E28" i="10"/>
  <c r="D28" i="10"/>
  <c r="B28" i="10"/>
  <c r="F27" i="10"/>
  <c r="E27" i="10"/>
  <c r="D27" i="10"/>
  <c r="B27" i="10"/>
  <c r="F26" i="10"/>
  <c r="F29" i="10" s="1"/>
  <c r="E26" i="10"/>
  <c r="E29" i="10" s="1"/>
  <c r="D26" i="10"/>
  <c r="B26" i="10"/>
  <c r="B29" i="10" s="1"/>
  <c r="D18" i="10"/>
  <c r="E13" i="10"/>
  <c r="P12" i="10"/>
  <c r="F10" i="10"/>
  <c r="F13" i="10" s="1"/>
  <c r="E10" i="10"/>
  <c r="D10" i="10"/>
  <c r="D13" i="10" s="1"/>
  <c r="C10" i="10"/>
  <c r="B10" i="10"/>
  <c r="B9" i="10"/>
  <c r="B8" i="10"/>
  <c r="B7" i="10"/>
  <c r="F30" i="9"/>
  <c r="C30" i="9"/>
  <c r="F29" i="9"/>
  <c r="E29" i="9"/>
  <c r="D29" i="9"/>
  <c r="B29" i="9"/>
  <c r="F28" i="9"/>
  <c r="E28" i="9"/>
  <c r="D28" i="9"/>
  <c r="B28" i="9"/>
  <c r="F27" i="9"/>
  <c r="E27" i="9"/>
  <c r="E30" i="9" s="1"/>
  <c r="D27" i="9"/>
  <c r="D30" i="9" s="1"/>
  <c r="B27" i="9"/>
  <c r="B30" i="9" s="1"/>
  <c r="Q13" i="9"/>
  <c r="R10" i="9"/>
  <c r="R11" i="9" s="1"/>
  <c r="Q10" i="9"/>
  <c r="Q11" i="9" s="1"/>
  <c r="G10" i="9"/>
  <c r="F10" i="9"/>
  <c r="F16" i="9" s="1"/>
  <c r="E10" i="9"/>
  <c r="E16" i="9" s="1"/>
  <c r="D10" i="9"/>
  <c r="D16" i="9" s="1"/>
  <c r="G16" i="9" s="1"/>
  <c r="C10" i="9"/>
  <c r="S9" i="9"/>
  <c r="G9" i="9"/>
  <c r="B9" i="9"/>
  <c r="S8" i="9"/>
  <c r="G8" i="9"/>
  <c r="B8" i="9"/>
  <c r="S7" i="9"/>
  <c r="S10" i="9" s="1"/>
  <c r="S11" i="9" s="1"/>
  <c r="G7" i="9"/>
  <c r="B7" i="9"/>
  <c r="B10" i="9" s="1"/>
  <c r="C40" i="8"/>
  <c r="E39" i="8"/>
  <c r="E40" i="8" s="1"/>
  <c r="D39" i="8"/>
  <c r="D40" i="8" s="1"/>
  <c r="B39" i="8"/>
  <c r="E38" i="8"/>
  <c r="D38" i="8"/>
  <c r="B38" i="8"/>
  <c r="E37" i="8"/>
  <c r="D37" i="8"/>
  <c r="B37" i="8"/>
  <c r="B40" i="8" s="1"/>
  <c r="H30" i="8"/>
  <c r="I25" i="8"/>
  <c r="E20" i="8"/>
  <c r="D20" i="8"/>
  <c r="G19" i="8"/>
  <c r="M18" i="8"/>
  <c r="K18" i="8"/>
  <c r="B18" i="8"/>
  <c r="M17" i="8"/>
  <c r="K17" i="8"/>
  <c r="B17" i="8"/>
  <c r="H29" i="8" s="1"/>
  <c r="H31" i="8" s="1"/>
  <c r="I22" i="8" s="1"/>
  <c r="I24" i="8" s="1"/>
  <c r="M16" i="8"/>
  <c r="K16" i="8"/>
  <c r="B16" i="8"/>
  <c r="C18" i="10" l="1"/>
  <c r="C20" i="10" s="1"/>
  <c r="C16" i="10"/>
  <c r="I14" i="12"/>
  <c r="C18" i="9"/>
  <c r="C20" i="9" s="1"/>
  <c r="C22" i="9" s="1"/>
  <c r="C11" i="9"/>
  <c r="D11" i="9"/>
  <c r="G10" i="10"/>
  <c r="E11" i="9"/>
  <c r="F11" i="9"/>
  <c r="G8" i="6"/>
  <c r="B7" i="6"/>
  <c r="B6" i="6"/>
  <c r="B5" i="6"/>
  <c r="D19" i="12" l="1"/>
  <c r="D21" i="12" s="1"/>
  <c r="D17" i="12"/>
  <c r="G11" i="9"/>
  <c r="F52" i="5"/>
  <c r="M44" i="5"/>
  <c r="L44" i="5"/>
  <c r="K44" i="5"/>
  <c r="J44" i="5"/>
  <c r="I44" i="5"/>
  <c r="H44" i="5"/>
  <c r="G44" i="5"/>
  <c r="F44" i="5"/>
  <c r="E44" i="5"/>
  <c r="D44" i="5"/>
  <c r="F50" i="4"/>
  <c r="E42" i="4"/>
  <c r="M42" i="4"/>
  <c r="L42" i="4"/>
  <c r="K42" i="4"/>
  <c r="J42" i="4"/>
  <c r="I42" i="4"/>
  <c r="H42" i="4"/>
  <c r="G42" i="4"/>
  <c r="F42" i="4"/>
  <c r="F44" i="1"/>
  <c r="E36" i="1"/>
  <c r="F36" i="1"/>
  <c r="G36" i="1"/>
  <c r="H36" i="1"/>
  <c r="I36" i="1"/>
  <c r="J36" i="1"/>
  <c r="K36" i="1"/>
  <c r="L36" i="1"/>
  <c r="M36" i="1"/>
  <c r="D36" i="1"/>
</calcChain>
</file>

<file path=xl/comments1.xml><?xml version="1.0" encoding="utf-8"?>
<comments xmlns="http://schemas.openxmlformats.org/spreadsheetml/2006/main">
  <authors>
    <author>lenovo</author>
  </authors>
  <commentList>
    <comment ref="D36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Rerata WT= 3,52 bulan
WT&lt;6bln= 25 orang
6</t>
        </r>
        <r>
          <rPr>
            <u/>
            <sz val="9"/>
            <color indexed="81"/>
            <rFont val="Tahoma"/>
            <family val="2"/>
          </rPr>
          <t>&lt;</t>
        </r>
        <r>
          <rPr>
            <sz val="9"/>
            <color indexed="81"/>
            <rFont val="Tahoma"/>
            <family val="2"/>
          </rPr>
          <t>WT</t>
        </r>
        <r>
          <rPr>
            <u/>
            <sz val="9"/>
            <color indexed="81"/>
            <rFont val="Tahoma"/>
            <family val="2"/>
          </rPr>
          <t>&lt;</t>
        </r>
        <r>
          <rPr>
            <sz val="9"/>
            <color indexed="81"/>
            <rFont val="Tahoma"/>
            <family val="2"/>
          </rPr>
          <t xml:space="preserve">18= 8 orang
</t>
        </r>
      </text>
    </comment>
    <comment ref="E36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PBS Tinggi+Sedang= 28 orang
PBS=(28/33)x!00% = 84,84%
</t>
        </r>
      </text>
    </comment>
  </commentList>
</comments>
</file>

<file path=xl/comments2.xml><?xml version="1.0" encoding="utf-8"?>
<comments xmlns="http://schemas.openxmlformats.org/spreadsheetml/2006/main">
  <authors>
    <author>lenovo</author>
  </authors>
  <commentList>
    <comment ref="D42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Rerata WT= 3,76 bulan
WT&lt;6bln= 26 orang
6</t>
        </r>
        <r>
          <rPr>
            <u/>
            <sz val="9"/>
            <color indexed="81"/>
            <rFont val="Tahoma"/>
            <family val="2"/>
          </rPr>
          <t>&lt;</t>
        </r>
        <r>
          <rPr>
            <sz val="9"/>
            <color indexed="81"/>
            <rFont val="Tahoma"/>
            <family val="2"/>
          </rPr>
          <t>WT</t>
        </r>
        <r>
          <rPr>
            <u/>
            <sz val="9"/>
            <color indexed="81"/>
            <rFont val="Tahoma"/>
            <family val="2"/>
          </rPr>
          <t>&lt;</t>
        </r>
        <r>
          <rPr>
            <sz val="9"/>
            <color indexed="81"/>
            <rFont val="Tahoma"/>
            <family val="2"/>
          </rPr>
          <t xml:space="preserve">18= 11 orang
</t>
        </r>
      </text>
    </comment>
    <comment ref="E42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PBS Tinggi+Sedang=31 orang
PBS=(31/37)x!00% = 83,78%
</t>
        </r>
      </text>
    </comment>
  </commentList>
</comments>
</file>

<file path=xl/comments3.xml><?xml version="1.0" encoding="utf-8"?>
<comments xmlns="http://schemas.openxmlformats.org/spreadsheetml/2006/main">
  <authors>
    <author>lenovo</author>
  </authors>
  <commentList>
    <comment ref="D44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Rerata WT= 3,87 bulan
WT&lt;6bln= 26 orang
6</t>
        </r>
        <r>
          <rPr>
            <u/>
            <sz val="9"/>
            <color indexed="81"/>
            <rFont val="Tahoma"/>
            <family val="2"/>
          </rPr>
          <t>&lt;</t>
        </r>
        <r>
          <rPr>
            <sz val="9"/>
            <color indexed="81"/>
            <rFont val="Tahoma"/>
            <family val="2"/>
          </rPr>
          <t>WT</t>
        </r>
        <r>
          <rPr>
            <u/>
            <sz val="9"/>
            <color indexed="81"/>
            <rFont val="Tahoma"/>
            <family val="2"/>
          </rPr>
          <t>&lt;</t>
        </r>
        <r>
          <rPr>
            <sz val="9"/>
            <color indexed="81"/>
            <rFont val="Tahoma"/>
            <family val="2"/>
          </rPr>
          <t xml:space="preserve">18= 13 orang
</t>
        </r>
      </text>
    </comment>
    <comment ref="E44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PBS Tinggi+Sedang=33 orang
PBS=(33/39)x!00% = 84,61%
</t>
        </r>
      </text>
    </comment>
  </commentList>
</comments>
</file>

<file path=xl/comments4.xml><?xml version="1.0" encoding="utf-8"?>
<comments xmlns="http://schemas.openxmlformats.org/spreadsheetml/2006/main">
  <authors>
    <author>lenovo</author>
  </authors>
  <commentList>
    <comment ref="C17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Tingkat kepuasan</t>
        </r>
      </text>
    </comment>
    <comment ref="F17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Tingkat kepuasan</t>
        </r>
      </text>
    </comment>
  </commentList>
</comments>
</file>

<file path=xl/sharedStrings.xml><?xml version="1.0" encoding="utf-8"?>
<sst xmlns="http://schemas.openxmlformats.org/spreadsheetml/2006/main" count="661" uniqueCount="347">
  <si>
    <t>No.</t>
  </si>
  <si>
    <t>Nama</t>
  </si>
  <si>
    <t>Jumlah Lulusan: 98</t>
  </si>
  <si>
    <t>Jumlah Lulusan: 121</t>
  </si>
  <si>
    <t>Yang terlacak: 37</t>
  </si>
  <si>
    <t>Tracer Study_TBI (Tahun Lulus 2016/2017)</t>
  </si>
  <si>
    <t>Tracer Study_TBI (Tahun Lulus 2014/2015)</t>
  </si>
  <si>
    <t>Tracer Study_TBI (Tahun Lulus 2015/2016)</t>
  </si>
  <si>
    <t>Waktu Tunggu (WT)</t>
  </si>
  <si>
    <t>Etika</t>
  </si>
  <si>
    <t>Keahlian</t>
  </si>
  <si>
    <t>Bhs asing</t>
  </si>
  <si>
    <t>Komunikasi</t>
  </si>
  <si>
    <t>Pengembangan diri</t>
  </si>
  <si>
    <t>Teknologi Informasi</t>
  </si>
  <si>
    <t>Kerjasama</t>
  </si>
  <si>
    <t>Kepuasan Pengguna (4/3/2/1)</t>
  </si>
  <si>
    <t>Kesesuaian Bidang Kerja (PBS) (3/2/1)</t>
  </si>
  <si>
    <t>Tingkat/ Ukuran tempat kerja (RI/RN/RL) (3/2/1)</t>
  </si>
  <si>
    <t>WT&lt;6 = 25</t>
  </si>
  <si>
    <t>6 ≤ WT ≤ 18 = 8</t>
  </si>
  <si>
    <t>Rata-rata</t>
  </si>
  <si>
    <t>PBS (Rendah) = 5</t>
  </si>
  <si>
    <t>PBS (Sedang) = 10</t>
  </si>
  <si>
    <t>PBS (Tinggi) = 18</t>
  </si>
  <si>
    <t>RI= 0</t>
  </si>
  <si>
    <t>NA=11</t>
  </si>
  <si>
    <t>NB=22</t>
  </si>
  <si>
    <t>NN=21 orang</t>
  </si>
  <si>
    <t>NL=12 orang</t>
  </si>
  <si>
    <t>RN= 63,63%</t>
  </si>
  <si>
    <t>RL= 36,36%</t>
  </si>
  <si>
    <t>NC=0</t>
  </si>
  <si>
    <t>ND=0</t>
  </si>
  <si>
    <t>NC=4</t>
  </si>
  <si>
    <t>NA=7</t>
  </si>
  <si>
    <t>NC=2</t>
  </si>
  <si>
    <t>NA=4</t>
  </si>
  <si>
    <t>NB=27</t>
  </si>
  <si>
    <t>NA=17</t>
  </si>
  <si>
    <t>NB=16</t>
  </si>
  <si>
    <t>NC=3</t>
  </si>
  <si>
    <t>NA=6</t>
  </si>
  <si>
    <t>NB=24</t>
  </si>
  <si>
    <t>NA=13</t>
  </si>
  <si>
    <t>NB=17</t>
  </si>
  <si>
    <t>WT&lt;6 = 26</t>
  </si>
  <si>
    <t>6 ≤ WT ≤ 18 = 11</t>
  </si>
  <si>
    <t>PBS (Tinggi) = 31</t>
  </si>
  <si>
    <t>RI= 3</t>
  </si>
  <si>
    <t>NN=22 orang</t>
  </si>
  <si>
    <t>RI= 8%</t>
  </si>
  <si>
    <t>RN= 59,45%</t>
  </si>
  <si>
    <t>RL= 32,43%</t>
  </si>
  <si>
    <t>NA=14</t>
  </si>
  <si>
    <t>NB=23</t>
  </si>
  <si>
    <t>NB=25</t>
  </si>
  <si>
    <t>NA=12</t>
  </si>
  <si>
    <t>NA=5</t>
  </si>
  <si>
    <t>NB=30</t>
  </si>
  <si>
    <t>NA=19</t>
  </si>
  <si>
    <t>NB=18</t>
  </si>
  <si>
    <t>NB=28</t>
  </si>
  <si>
    <t>NA=15</t>
  </si>
  <si>
    <t>NB=19</t>
  </si>
  <si>
    <t>6 ≤ WT ≤ 18 = 13</t>
  </si>
  <si>
    <t>PBS (Tinggi) = 33</t>
  </si>
  <si>
    <t>NN=26 orang</t>
  </si>
  <si>
    <t>RI= 0%</t>
  </si>
  <si>
    <t>RN=66,67%</t>
  </si>
  <si>
    <t>RL= 30,76%</t>
  </si>
  <si>
    <t>NA=16</t>
  </si>
  <si>
    <t>NB=31</t>
  </si>
  <si>
    <t>NB=20</t>
  </si>
  <si>
    <t>Nur Aniati</t>
  </si>
  <si>
    <t>Nur Anita</t>
  </si>
  <si>
    <t>Indi Nikmatul Inayah</t>
  </si>
  <si>
    <t>Catur Pujiyanto</t>
  </si>
  <si>
    <t>Marintan Handayani Mulyo</t>
  </si>
  <si>
    <t>Qurotul Aini</t>
  </si>
  <si>
    <t>Lukas Kris Munandar</t>
  </si>
  <si>
    <t>Heni Noor Sariyati Prema Anindya</t>
  </si>
  <si>
    <t>Hafizh Ana Nafiah</t>
  </si>
  <si>
    <t>Alfida Alfiani Mahmuda</t>
  </si>
  <si>
    <t>Azizka Nabilatul Qonita</t>
  </si>
  <si>
    <t>Endang Mulyani</t>
  </si>
  <si>
    <t>Muhammad Syafi'i</t>
  </si>
  <si>
    <t>Sofa Zakiyatul Muna</t>
  </si>
  <si>
    <t>Roisa Indriani</t>
  </si>
  <si>
    <t>Laela Hidayah Ariyani</t>
  </si>
  <si>
    <t>Ulfah Rahmawati</t>
  </si>
  <si>
    <t>Arifah Wulandari</t>
  </si>
  <si>
    <t>Ainul Fadziah</t>
  </si>
  <si>
    <t>Jumlah Lulusan</t>
  </si>
  <si>
    <t>Jumlah Lulusan yang Terlacak</t>
  </si>
  <si>
    <t xml:space="preserve">Jumlah Lulusan Terlacak dengan Waktu Tunggu Mendapatkan Pekerjaan </t>
  </si>
  <si>
    <t>WT &lt; 6 bulan</t>
  </si>
  <si>
    <r>
      <t xml:space="preserve">6 </t>
    </r>
    <r>
      <rPr>
        <b/>
        <sz val="10"/>
        <color theme="1"/>
        <rFont val="Calibri"/>
        <family val="2"/>
      </rPr>
      <t>≤ WT ≤ 18 bulan</t>
    </r>
  </si>
  <si>
    <t>WT &gt; 18 bulan</t>
  </si>
  <si>
    <t>TS-4</t>
  </si>
  <si>
    <t>TS-3</t>
  </si>
  <si>
    <t>TS-2</t>
  </si>
  <si>
    <t>Rata-rata WT (bulan)</t>
  </si>
  <si>
    <t>Waktu tunggu</t>
  </si>
  <si>
    <t>Responden menuliskan waktu tunggunya untuk medapatkan pekerjaan pertama dalam satuan bulan (rentang 0 - 30 bulan)</t>
  </si>
  <si>
    <t>Kesesuaian bidang kerja</t>
  </si>
  <si>
    <t xml:space="preserve">Responden memilih: tinggi (3), sedang (2), rendah (1) </t>
  </si>
  <si>
    <t>Tingkat dan ukuran tempat kerja</t>
  </si>
  <si>
    <t xml:space="preserve">Responden memilih: internasional/multinasional (3), nasional (2), lokal/wirausaha tanpa BH (1) </t>
  </si>
  <si>
    <t>Kepuasan pengguna</t>
  </si>
  <si>
    <t>Responden memilih: sangat baik (4), baik (3), cukup (2), kurang (1)</t>
  </si>
  <si>
    <t>IKU</t>
  </si>
  <si>
    <t>Ketentuan pengisian</t>
  </si>
  <si>
    <t>Responden memilih: sangat baik (4), baik (3), cukup (2), kurang (1) untuk ketujuh kriteria</t>
  </si>
  <si>
    <t>1) ditampilkan % WT&lt;6 bulan; 2) rata-rata WT</t>
  </si>
  <si>
    <t>Hasil yang ditampilkan</t>
  </si>
  <si>
    <t>NIM</t>
  </si>
  <si>
    <t>1) % tinggi, sedang, rendah; % tidak sesuai, % tidak bekerja</t>
  </si>
  <si>
    <t>% RI, %, RN, %RL</t>
  </si>
  <si>
    <t>% sangat baik, % baik, % cukup, % kurang untuk 7 aspek</t>
  </si>
  <si>
    <t>Yang terlacak: 29</t>
  </si>
  <si>
    <t>Yang terlacak: 35</t>
  </si>
  <si>
    <t>Tabel 8.d.1) Waktu Tunggu Lulusan</t>
  </si>
  <si>
    <t>&lt;&lt;&lt; Daftar Tabel</t>
  </si>
  <si>
    <t>Diisi oleh pengusul dari Program Studi pada Program Diploma Tiga</t>
  </si>
  <si>
    <t>Tahun Lulus</t>
  </si>
  <si>
    <t>Jumlah Lulusan yang Dipesan Sebelum Lulus</t>
  </si>
  <si>
    <t>WT &lt; 3 bulan</t>
  </si>
  <si>
    <r>
      <t xml:space="preserve">3 </t>
    </r>
    <r>
      <rPr>
        <b/>
        <sz val="10"/>
        <color theme="1"/>
        <rFont val="Calibri"/>
        <family val="2"/>
      </rPr>
      <t>≤ WT ≤ 6 bulan</t>
    </r>
  </si>
  <si>
    <t>WT &gt; 6 bulan</t>
  </si>
  <si>
    <t>Jumlah</t>
  </si>
  <si>
    <t>Diisi oleh pengusul dari Program Studi pada Program Sarjana</t>
  </si>
  <si>
    <t>yg dikurangi</t>
  </si>
  <si>
    <t>Tdk kerja</t>
  </si>
  <si>
    <t>2014/2015</t>
  </si>
  <si>
    <t>STAIN</t>
  </si>
  <si>
    <t>Responden mengisi kuisioner terbuka dengan skala (0-24 bulan)</t>
  </si>
  <si>
    <t>2015/2016</t>
  </si>
  <si>
    <t xml:space="preserve">Berapa lama (bulan) anda menunggu untuk mendapatkan pekerjaan pertama setelah lulus dari TBI IAIN salatiga? </t>
  </si>
  <si>
    <t>2016/2017</t>
  </si>
  <si>
    <t>(sistem menghitung frekuensi WT dalam 3 kategori dan menghitung rata-rata WT)</t>
  </si>
  <si>
    <t>Perlu konfirmasi kpd PIC Web Tracer Study, apakah sistem dapat memunculkan hasil tersebut?</t>
  </si>
  <si>
    <t>Memenuhi SN-Dikti</t>
  </si>
  <si>
    <t>dikurangii jumlah orangnya</t>
  </si>
  <si>
    <t>Diisi oleh pengusul dari Program Studi pada Program Sarjana Terapan</t>
  </si>
  <si>
    <t>Skor</t>
  </si>
  <si>
    <t>WT &lt; 3 bulan (%)</t>
  </si>
  <si>
    <r>
      <t xml:space="preserve">3 </t>
    </r>
    <r>
      <rPr>
        <b/>
        <sz val="10"/>
        <color theme="1"/>
        <rFont val="Calibri"/>
        <family val="2"/>
      </rPr>
      <t>≤ WT ≤ 6 bulan (%)</t>
    </r>
  </si>
  <si>
    <t>WT &gt; 6 bulan (%)</t>
  </si>
  <si>
    <t>Bobot</t>
  </si>
  <si>
    <t>Nilai</t>
  </si>
  <si>
    <t>Nilai max</t>
  </si>
  <si>
    <t>NL</t>
  </si>
  <si>
    <t>NJ</t>
  </si>
  <si>
    <t>PJ</t>
  </si>
  <si>
    <t>Prmin</t>
  </si>
  <si>
    <t>WT &lt; 6 bulan (%)</t>
  </si>
  <si>
    <r>
      <t xml:space="preserve">6 </t>
    </r>
    <r>
      <rPr>
        <b/>
        <sz val="10"/>
        <color theme="1"/>
        <rFont val="Calibri"/>
        <family val="2"/>
      </rPr>
      <t>≤ WT ≤ 18  bulan (%)</t>
    </r>
  </si>
  <si>
    <t>WT &gt; 18 bulan (%)</t>
  </si>
  <si>
    <t>Tabel 8.d.2) Kesesuaian Bidang Kerja Lulusan</t>
  </si>
  <si>
    <t>Diisi oleh pengusul dari Program Studi pada program Diploma Tiga/Sarjana/Sarjana Terapan/Magister/Magister Terapan</t>
  </si>
  <si>
    <t>Jumlah lulusan Terlacak dengan Tingkat Keseuaian Bidang Kerja</t>
  </si>
  <si>
    <t>Rendah</t>
  </si>
  <si>
    <t>Sedang</t>
  </si>
  <si>
    <t>Tinggi</t>
  </si>
  <si>
    <t>Jumlah responden yg dikurangi</t>
  </si>
  <si>
    <t>total sesuai</t>
  </si>
  <si>
    <t>Tdk sesuai</t>
  </si>
  <si>
    <t>Total</t>
  </si>
  <si>
    <t>Σ</t>
  </si>
  <si>
    <t>PBS (%)</t>
  </si>
  <si>
    <t>%</t>
  </si>
  <si>
    <t>diturunkan menjadi 95%</t>
  </si>
  <si>
    <t>SKOR</t>
  </si>
  <si>
    <t>Rendah (%)</t>
  </si>
  <si>
    <t>Sedang (%)</t>
  </si>
  <si>
    <t>Tinggi (%)</t>
  </si>
  <si>
    <t>Persentase Kesesuaia Bidang Kerja</t>
  </si>
  <si>
    <t xml:space="preserve">Rendah </t>
  </si>
  <si>
    <t xml:space="preserve">Sedang </t>
  </si>
  <si>
    <t>Tdk Sesuai</t>
  </si>
  <si>
    <t>Tidak bekerja</t>
  </si>
  <si>
    <t>Tabel 8.e.1) Tempat Kerja Lulusan</t>
  </si>
  <si>
    <t>Diisi oleh pengusul dari Program Studi pada program Diploma Tiga/Sarjana/Sarjana Terapan</t>
  </si>
  <si>
    <t>Jumlah Lulusan Terlacak yang Bekerja Berdasarkan Tingkat/Ukuran Tempat Kerja/Berwirausaha</t>
  </si>
  <si>
    <t>Lokal/ Wilayah/ Berwirausaha tidak Berbadan Hukum</t>
  </si>
  <si>
    <t>Nasional/ Berwirausaha Berbadan Hukum</t>
  </si>
  <si>
    <t>Multinasiona/ Internasional</t>
  </si>
  <si>
    <t>Multinasional</t>
  </si>
  <si>
    <t>Indo cargo buana utama</t>
  </si>
  <si>
    <t>Yg bekerja</t>
  </si>
  <si>
    <t>RL</t>
  </si>
  <si>
    <t>RN</t>
  </si>
  <si>
    <t>RI</t>
  </si>
  <si>
    <t>Blm Memenuhi SN-Dikti</t>
  </si>
  <si>
    <t>RL (%)</t>
  </si>
  <si>
    <t>RN (%)</t>
  </si>
  <si>
    <t>RI (%)</t>
  </si>
  <si>
    <t>Tabel Referensi untuk Tabel 8.e.2) Kepuasan Pengguna Lulusan</t>
  </si>
  <si>
    <t>Jumlah Tanggapan Kepuasan Pengguna yang Terlacak</t>
  </si>
  <si>
    <t>Jumlah responden = jumlah lulusan terlacak yang bekerja</t>
  </si>
  <si>
    <t>Tabel 8.e.2) Kepuasan Pengguna Lulusan</t>
  </si>
  <si>
    <t>No</t>
  </si>
  <si>
    <t>Jenis Kemampuan</t>
  </si>
  <si>
    <t>Tingkat Kepuasan Pengguna
(%)</t>
  </si>
  <si>
    <t>Rencana Tindak Lanjut oleh UPPS/PS</t>
  </si>
  <si>
    <t>Sangat Baik</t>
  </si>
  <si>
    <t>Baik</t>
  </si>
  <si>
    <t>Cukup</t>
  </si>
  <si>
    <t>Kurang</t>
  </si>
  <si>
    <t>Skor TK</t>
  </si>
  <si>
    <t>Keahlian pada bidang ilmu (kompetensi utama)</t>
  </si>
  <si>
    <t>Kemampuan berbahasa asing</t>
  </si>
  <si>
    <t>Penggunaan teknologi informasi</t>
  </si>
  <si>
    <t>Kemampuan berkomunikasi</t>
  </si>
  <si>
    <t>Rerata TK</t>
  </si>
  <si>
    <t>SN DIKTI (MAKSIMAL)</t>
  </si>
  <si>
    <t>tidak bekerja</t>
  </si>
  <si>
    <t>Kesesuaian Bidang Kerja (PBS) (3/2/1/0)</t>
  </si>
  <si>
    <t>Fuad Abdul Majid</t>
  </si>
  <si>
    <t>Badiatul Azmina</t>
  </si>
  <si>
    <t>chozinatul Asroriyah</t>
  </si>
  <si>
    <t>Nurul Miftakhul Janah</t>
  </si>
  <si>
    <t>Fitri Ariyani</t>
  </si>
  <si>
    <t>Farrah Zakiyah Anwar</t>
  </si>
  <si>
    <t>Chozinatul Asroriyah</t>
  </si>
  <si>
    <t>Nova Fatkhiyana</t>
  </si>
  <si>
    <t>Rifka Anisa</t>
  </si>
  <si>
    <t>Dyah Novita Sari</t>
  </si>
  <si>
    <t>Sri Suharmi</t>
  </si>
  <si>
    <t>Marselina Murti Murdani</t>
  </si>
  <si>
    <t>Muhammad Arif Al Hakim</t>
  </si>
  <si>
    <t>Mim Cholifah</t>
  </si>
  <si>
    <t>Nurul Fadilah</t>
  </si>
  <si>
    <t xml:space="preserve">Nahar Nurun Nafi </t>
  </si>
  <si>
    <t>Siti wahyuni</t>
  </si>
  <si>
    <t>Dzulfikar Sauqy Shidqi</t>
  </si>
  <si>
    <t>Lutfi Ghozali</t>
  </si>
  <si>
    <t>Andi Widadya Sofyana</t>
  </si>
  <si>
    <t>Indah rahayu</t>
  </si>
  <si>
    <t>Sri Rejeki</t>
  </si>
  <si>
    <t>Lailatul Muntafiah</t>
  </si>
  <si>
    <t>Durotun Nasikah</t>
  </si>
  <si>
    <t>Ersa Dewana</t>
  </si>
  <si>
    <t>Kuni Sa'adah</t>
  </si>
  <si>
    <t>Faiz Mubarok</t>
  </si>
  <si>
    <t>Darussalam</t>
  </si>
  <si>
    <t>Restu Ayu Puspasari</t>
  </si>
  <si>
    <t>Sukrisno</t>
  </si>
  <si>
    <t>Endri Wahyudi</t>
  </si>
  <si>
    <t>Intan Armala</t>
  </si>
  <si>
    <t>113-11-029</t>
  </si>
  <si>
    <t>113-11-136</t>
  </si>
  <si>
    <t xml:space="preserve">Surya Agung Wijaya </t>
  </si>
  <si>
    <t>Nur kholis</t>
  </si>
  <si>
    <t>Anita Jati Perdana Sari</t>
  </si>
  <si>
    <t>Artanti Isnaeni Farida</t>
  </si>
  <si>
    <t>Umar Anas</t>
  </si>
  <si>
    <t>Ismiatul Faidah</t>
  </si>
  <si>
    <t>Nastiti Ardita Sari</t>
  </si>
  <si>
    <t xml:space="preserve">Diana </t>
  </si>
  <si>
    <t>Sugeng Iskandar</t>
  </si>
  <si>
    <t xml:space="preserve">Badariyah </t>
  </si>
  <si>
    <t>Sefty Hanida Fitriyani</t>
  </si>
  <si>
    <t>Ulin Niam</t>
  </si>
  <si>
    <t>Dwi Larasati</t>
  </si>
  <si>
    <t>DENI ANGGA SAPUTRI</t>
  </si>
  <si>
    <t>Nafiatul Khasanah</t>
  </si>
  <si>
    <t>Nofi Zuliyati Ningsih</t>
  </si>
  <si>
    <t>Yusi Andriyani</t>
  </si>
  <si>
    <t>Andri Triyono</t>
  </si>
  <si>
    <t>Ayusi Setyowati</t>
  </si>
  <si>
    <t>Mutik Mualimah</t>
  </si>
  <si>
    <t>Ika Nur Mufidah</t>
  </si>
  <si>
    <t>Aisyah Ambalika Saraswati</t>
  </si>
  <si>
    <t>Tiara Asti Puspitasari</t>
  </si>
  <si>
    <t>Budi Setyaningsih</t>
  </si>
  <si>
    <t>Ulya Hikmawati</t>
  </si>
  <si>
    <t>Adik Adhitia Emwedhe Waerem</t>
  </si>
  <si>
    <t>Alfisyah Liasari</t>
  </si>
  <si>
    <t>Muhammad Subur</t>
  </si>
  <si>
    <t>Erya Karina</t>
  </si>
  <si>
    <t>Faisal Abi Yusuf</t>
  </si>
  <si>
    <t>Naily Iffatul Maula</t>
  </si>
  <si>
    <t>Yunita</t>
  </si>
  <si>
    <t>Mentari Mega Wardhani</t>
  </si>
  <si>
    <t>Dwy Setiawan Adi Saputro</t>
  </si>
  <si>
    <t>Latifatul Auliana</t>
  </si>
  <si>
    <t>Agus Prasetyo Heri Santosa</t>
  </si>
  <si>
    <t>Fatihah Fajar Sari</t>
  </si>
  <si>
    <t xml:space="preserve">Siti Khotimatun </t>
  </si>
  <si>
    <t xml:space="preserve">Istikhayatun </t>
  </si>
  <si>
    <t>Alif Karyawati</t>
  </si>
  <si>
    <t>Khoirul Majid</t>
  </si>
  <si>
    <t>Malihatun Badroh</t>
  </si>
  <si>
    <t>Nur Ikhsan</t>
  </si>
  <si>
    <t>Triyanah</t>
  </si>
  <si>
    <t>Ahmad Dwi Bayu Saputro</t>
  </si>
  <si>
    <t>Laely Wahidatul Mas'udah</t>
  </si>
  <si>
    <t>Febri Ari Sandi</t>
  </si>
  <si>
    <t>Sari Marzuqoh</t>
  </si>
  <si>
    <t>Sariyatul Hidayah</t>
  </si>
  <si>
    <t>Palupiningsih</t>
  </si>
  <si>
    <t>Choirin Tria Kartika</t>
  </si>
  <si>
    <t>Tentrem Rahayu</t>
  </si>
  <si>
    <t>M Khafidz Afrianto</t>
  </si>
  <si>
    <t>Chusnul Chotimah</t>
  </si>
  <si>
    <t>Tika Rahmawati</t>
  </si>
  <si>
    <t>Nur Faiyah</t>
  </si>
  <si>
    <t>Anita Permatasari</t>
  </si>
  <si>
    <t>Noir Kurnia</t>
  </si>
  <si>
    <t>Nufiyati</t>
  </si>
  <si>
    <t>Animatul Azizah</t>
  </si>
  <si>
    <t>Ima Yunita</t>
  </si>
  <si>
    <t>Muslimatin</t>
  </si>
  <si>
    <t>Anik Hidayati</t>
  </si>
  <si>
    <t>113-12-023</t>
  </si>
  <si>
    <t>113-12-020</t>
  </si>
  <si>
    <t>113-12-162</t>
  </si>
  <si>
    <t>113-12-160</t>
  </si>
  <si>
    <t>113-12-005</t>
  </si>
  <si>
    <t>113-12-066</t>
  </si>
  <si>
    <t>113-12-025</t>
  </si>
  <si>
    <t>113-12-008</t>
  </si>
  <si>
    <t>113-12-021</t>
  </si>
  <si>
    <t>113-12-043</t>
  </si>
  <si>
    <t>113-12-149</t>
  </si>
  <si>
    <t>113-12-086</t>
  </si>
  <si>
    <t>113-12-022</t>
  </si>
  <si>
    <t>113 11 073</t>
  </si>
  <si>
    <t>113 11 076</t>
  </si>
  <si>
    <t>113 11 094</t>
  </si>
  <si>
    <t>113 11 074</t>
  </si>
  <si>
    <t>113 11 118</t>
  </si>
  <si>
    <t>113 11 139</t>
  </si>
  <si>
    <t>113 11 148</t>
  </si>
  <si>
    <t>113 11 143</t>
  </si>
  <si>
    <t>Ayu Kurniawati</t>
  </si>
  <si>
    <t>113-08-050</t>
  </si>
  <si>
    <t>113-08-047</t>
  </si>
  <si>
    <t>113-12-004</t>
  </si>
  <si>
    <t>113-12-026</t>
  </si>
  <si>
    <t>113-12-132</t>
  </si>
  <si>
    <t>113-12-145</t>
  </si>
  <si>
    <t>Dyah Koes Windarti</t>
  </si>
  <si>
    <t>Aang Hunaify</t>
  </si>
  <si>
    <t>Risa Suryani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</si>
</sst>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9"/>
      <color indexed="81"/>
      <name val="Tahoma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  <charset val="1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gray125">
        <bgColor theme="3" tint="0.59999389629810485"/>
      </patternFill>
    </fill>
    <fill>
      <patternFill patternType="gray125">
        <bgColor rgb="FFD9D9D9"/>
      </patternFill>
    </fill>
    <fill>
      <patternFill patternType="solid">
        <fgColor rgb="FF66FF3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2" fillId="0" borderId="0"/>
    <xf numFmtId="0" fontId="14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horizontal="justify" vertical="center"/>
    </xf>
    <xf numFmtId="0" fontId="0" fillId="0" borderId="0" xfId="0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justify" vertical="center"/>
    </xf>
    <xf numFmtId="0" fontId="0" fillId="3" borderId="1" xfId="0" applyFill="1" applyBorder="1" applyAlignment="1">
      <alignment horizontal="justify" vertical="center"/>
    </xf>
    <xf numFmtId="2" fontId="1" fillId="0" borderId="1" xfId="0" applyNumberFormat="1" applyFont="1" applyBorder="1" applyAlignment="1">
      <alignment horizontal="center"/>
    </xf>
    <xf numFmtId="0" fontId="0" fillId="3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0" xfId="0" applyFill="1"/>
    <xf numFmtId="0" fontId="0" fillId="0" borderId="1" xfId="0" applyFill="1" applyBorder="1" applyAlignment="1">
      <alignment horizontal="center"/>
    </xf>
    <xf numFmtId="0" fontId="0" fillId="0" borderId="0" xfId="0" applyFill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9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2" applyAlignment="1">
      <alignment horizontal="left" vertical="center"/>
    </xf>
    <xf numFmtId="0" fontId="2" fillId="0" borderId="0" xfId="2" applyAlignment="1">
      <alignment vertical="center"/>
    </xf>
    <xf numFmtId="0" fontId="14" fillId="6" borderId="0" xfId="3" applyFill="1" applyAlignment="1">
      <alignment vertical="center"/>
    </xf>
    <xf numFmtId="0" fontId="15" fillId="0" borderId="0" xfId="2" applyFont="1" applyAlignment="1">
      <alignment horizontal="left" vertical="center"/>
    </xf>
    <xf numFmtId="0" fontId="9" fillId="4" borderId="1" xfId="2" applyFont="1" applyFill="1" applyBorder="1" applyAlignment="1">
      <alignment horizontal="center" vertical="center" wrapText="1"/>
    </xf>
    <xf numFmtId="0" fontId="11" fillId="5" borderId="1" xfId="2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12" fillId="0" borderId="0" xfId="2" applyFont="1" applyAlignment="1">
      <alignment horizontal="center" vertical="center" wrapText="1"/>
    </xf>
    <xf numFmtId="0" fontId="12" fillId="0" borderId="0" xfId="2" applyFont="1" applyAlignment="1">
      <alignment vertical="center" wrapText="1"/>
    </xf>
    <xf numFmtId="0" fontId="13" fillId="2" borderId="1" xfId="2" applyFont="1" applyFill="1" applyBorder="1" applyAlignment="1">
      <alignment horizontal="center" vertical="center" wrapText="1"/>
    </xf>
    <xf numFmtId="2" fontId="2" fillId="0" borderId="0" xfId="2" applyNumberFormat="1" applyAlignment="1">
      <alignment horizontal="center" vertical="center"/>
    </xf>
    <xf numFmtId="0" fontId="2" fillId="2" borderId="0" xfId="2" applyFill="1" applyAlignment="1">
      <alignment vertical="center"/>
    </xf>
    <xf numFmtId="0" fontId="2" fillId="2" borderId="1" xfId="2" applyFill="1" applyBorder="1" applyAlignment="1">
      <alignment vertical="center"/>
    </xf>
    <xf numFmtId="0" fontId="17" fillId="2" borderId="0" xfId="2" applyFont="1" applyFill="1" applyAlignment="1">
      <alignment vertical="center"/>
    </xf>
    <xf numFmtId="0" fontId="1" fillId="8" borderId="1" xfId="2" applyFont="1" applyFill="1" applyBorder="1" applyAlignment="1">
      <alignment horizontal="center" vertical="center"/>
    </xf>
    <xf numFmtId="0" fontId="1" fillId="7" borderId="5" xfId="2" applyFont="1" applyFill="1" applyBorder="1" applyAlignment="1">
      <alignment vertical="center"/>
    </xf>
    <xf numFmtId="0" fontId="1" fillId="7" borderId="6" xfId="2" applyFont="1" applyFill="1" applyBorder="1" applyAlignment="1">
      <alignment vertical="center"/>
    </xf>
    <xf numFmtId="0" fontId="2" fillId="0" borderId="1" xfId="2" applyBorder="1" applyAlignment="1">
      <alignment vertical="center"/>
    </xf>
    <xf numFmtId="0" fontId="18" fillId="9" borderId="1" xfId="2" applyFont="1" applyFill="1" applyBorder="1" applyAlignment="1">
      <alignment vertical="center"/>
    </xf>
    <xf numFmtId="164" fontId="2" fillId="0" borderId="1" xfId="2" applyNumberFormat="1" applyBorder="1" applyAlignment="1">
      <alignment vertical="center"/>
    </xf>
    <xf numFmtId="9" fontId="2" fillId="0" borderId="1" xfId="2" applyNumberFormat="1" applyBorder="1" applyAlignment="1">
      <alignment vertical="center"/>
    </xf>
    <xf numFmtId="9" fontId="12" fillId="2" borderId="1" xfId="2" applyNumberFormat="1" applyFont="1" applyFill="1" applyBorder="1" applyAlignment="1">
      <alignment horizontal="center" vertical="center" wrapText="1"/>
    </xf>
    <xf numFmtId="9" fontId="12" fillId="0" borderId="1" xfId="2" applyNumberFormat="1" applyFont="1" applyBorder="1" applyAlignment="1">
      <alignment horizontal="center" vertical="center" wrapText="1"/>
    </xf>
    <xf numFmtId="0" fontId="2" fillId="2" borderId="1" xfId="2" applyFill="1" applyBorder="1" applyAlignment="1">
      <alignment horizontal="center" vertical="center"/>
    </xf>
    <xf numFmtId="0" fontId="2" fillId="0" borderId="0" xfId="2" applyAlignment="1">
      <alignment horizontal="center" vertical="center"/>
    </xf>
    <xf numFmtId="0" fontId="12" fillId="2" borderId="2" xfId="2" applyFont="1" applyFill="1" applyBorder="1" applyAlignment="1">
      <alignment horizontal="center" vertical="center" wrapText="1"/>
    </xf>
    <xf numFmtId="0" fontId="19" fillId="2" borderId="1" xfId="2" applyFont="1" applyFill="1" applyBorder="1" applyAlignment="1">
      <alignment horizontal="center" vertical="center"/>
    </xf>
    <xf numFmtId="2" fontId="2" fillId="0" borderId="0" xfId="2" applyNumberFormat="1" applyAlignment="1">
      <alignment vertical="center"/>
    </xf>
    <xf numFmtId="2" fontId="2" fillId="2" borderId="1" xfId="2" applyNumberFormat="1" applyFill="1" applyBorder="1" applyAlignment="1">
      <alignment horizontal="center" vertical="center"/>
    </xf>
    <xf numFmtId="1" fontId="2" fillId="0" borderId="0" xfId="2" applyNumberFormat="1" applyAlignment="1">
      <alignment vertical="center"/>
    </xf>
    <xf numFmtId="9" fontId="0" fillId="0" borderId="0" xfId="4" applyFont="1" applyAlignment="1">
      <alignment vertical="center"/>
    </xf>
    <xf numFmtId="9" fontId="2" fillId="0" borderId="0" xfId="2" applyNumberFormat="1" applyAlignment="1">
      <alignment vertical="center"/>
    </xf>
    <xf numFmtId="164" fontId="1" fillId="8" borderId="1" xfId="4" applyNumberFormat="1" applyFont="1" applyFill="1" applyBorder="1" applyAlignment="1">
      <alignment horizontal="center" vertical="center"/>
    </xf>
    <xf numFmtId="2" fontId="1" fillId="8" borderId="1" xfId="4" applyNumberFormat="1" applyFont="1" applyFill="1" applyBorder="1" applyAlignment="1">
      <alignment horizontal="center" vertical="center"/>
    </xf>
    <xf numFmtId="165" fontId="12" fillId="2" borderId="1" xfId="2" applyNumberFormat="1" applyFont="1" applyFill="1" applyBorder="1" applyAlignment="1">
      <alignment horizontal="center" vertical="center" wrapText="1"/>
    </xf>
    <xf numFmtId="165" fontId="12" fillId="0" borderId="1" xfId="2" applyNumberFormat="1" applyFont="1" applyBorder="1" applyAlignment="1">
      <alignment horizontal="center" vertical="center" wrapText="1"/>
    </xf>
    <xf numFmtId="0" fontId="2" fillId="0" borderId="1" xfId="2" applyBorder="1" applyAlignment="1">
      <alignment horizontal="center" vertical="center"/>
    </xf>
    <xf numFmtId="9" fontId="2" fillId="0" borderId="1" xfId="2" applyNumberFormat="1" applyBorder="1" applyAlignment="1">
      <alignment horizontal="center" vertical="center"/>
    </xf>
    <xf numFmtId="10" fontId="2" fillId="0" borderId="1" xfId="2" applyNumberFormat="1" applyBorder="1" applyAlignment="1">
      <alignment horizontal="center" vertical="center"/>
    </xf>
    <xf numFmtId="0" fontId="15" fillId="0" borderId="0" xfId="2" applyFont="1"/>
    <xf numFmtId="0" fontId="2" fillId="10" borderId="0" xfId="2" applyFill="1" applyAlignment="1">
      <alignment horizontal="center" vertical="center"/>
    </xf>
    <xf numFmtId="0" fontId="2" fillId="0" borderId="0" xfId="2" applyAlignment="1">
      <alignment horizontal="left"/>
    </xf>
    <xf numFmtId="0" fontId="1" fillId="0" borderId="1" xfId="2" applyFont="1" applyBorder="1" applyAlignment="1">
      <alignment horizontal="center" vertical="center"/>
    </xf>
    <xf numFmtId="9" fontId="1" fillId="0" borderId="1" xfId="4" applyFont="1" applyBorder="1" applyAlignment="1">
      <alignment horizontal="center" vertical="center"/>
    </xf>
    <xf numFmtId="164" fontId="1" fillId="0" borderId="1" xfId="4" applyNumberFormat="1" applyFont="1" applyBorder="1" applyAlignment="1">
      <alignment horizontal="center" vertical="center"/>
    </xf>
    <xf numFmtId="0" fontId="2" fillId="10" borderId="0" xfId="2" applyFill="1" applyAlignment="1">
      <alignment vertical="center"/>
    </xf>
    <xf numFmtId="0" fontId="2" fillId="0" borderId="0" xfId="2" applyAlignment="1">
      <alignment horizontal="left" indent="2"/>
    </xf>
    <xf numFmtId="9" fontId="1" fillId="8" borderId="1" xfId="4" applyFont="1" applyFill="1" applyBorder="1" applyAlignment="1">
      <alignment horizontal="center" vertical="center"/>
    </xf>
    <xf numFmtId="0" fontId="2" fillId="8" borderId="1" xfId="2" applyFill="1" applyBorder="1" applyAlignment="1">
      <alignment horizontal="center" vertical="center"/>
    </xf>
    <xf numFmtId="1" fontId="12" fillId="2" borderId="1" xfId="2" applyNumberFormat="1" applyFont="1" applyFill="1" applyBorder="1" applyAlignment="1">
      <alignment horizontal="center" vertical="center" wrapText="1"/>
    </xf>
    <xf numFmtId="1" fontId="12" fillId="0" borderId="1" xfId="2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vertical="center" wrapText="1"/>
    </xf>
    <xf numFmtId="165" fontId="12" fillId="2" borderId="1" xfId="4" applyNumberFormat="1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vertical="center" wrapText="1"/>
    </xf>
    <xf numFmtId="165" fontId="20" fillId="2" borderId="1" xfId="4" applyNumberFormat="1" applyFont="1" applyFill="1" applyBorder="1" applyAlignment="1">
      <alignment horizontal="center" vertical="center" wrapText="1"/>
    </xf>
    <xf numFmtId="0" fontId="9" fillId="0" borderId="1" xfId="2" applyFont="1" applyBorder="1" applyAlignment="1">
      <alignment vertical="center"/>
    </xf>
    <xf numFmtId="0" fontId="2" fillId="11" borderId="1" xfId="2" applyFill="1" applyBorder="1" applyAlignment="1">
      <alignment vertical="center"/>
    </xf>
    <xf numFmtId="2" fontId="1" fillId="0" borderId="0" xfId="2" applyNumberFormat="1" applyFont="1" applyAlignment="1">
      <alignment horizontal="center" vertical="center"/>
    </xf>
    <xf numFmtId="0" fontId="17" fillId="0" borderId="0" xfId="2" applyFont="1" applyAlignment="1">
      <alignment vertical="center"/>
    </xf>
    <xf numFmtId="165" fontId="2" fillId="0" borderId="0" xfId="2" applyNumberFormat="1" applyAlignment="1">
      <alignment horizontal="center" vertical="center"/>
    </xf>
    <xf numFmtId="165" fontId="16" fillId="2" borderId="1" xfId="2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7" borderId="1" xfId="2" applyFont="1" applyFill="1" applyBorder="1" applyAlignment="1">
      <alignment horizontal="center" vertical="center"/>
    </xf>
    <xf numFmtId="0" fontId="9" fillId="4" borderId="1" xfId="2" applyFont="1" applyFill="1" applyBorder="1" applyAlignment="1">
      <alignment horizontal="center" vertical="center" wrapText="1"/>
    </xf>
    <xf numFmtId="0" fontId="1" fillId="2" borderId="0" xfId="2" applyFont="1" applyFill="1" applyAlignment="1">
      <alignment horizontal="center" vertical="center"/>
    </xf>
    <xf numFmtId="0" fontId="1" fillId="7" borderId="5" xfId="2" applyFont="1" applyFill="1" applyBorder="1" applyAlignment="1">
      <alignment horizontal="center" vertical="center"/>
    </xf>
    <xf numFmtId="0" fontId="1" fillId="7" borderId="6" xfId="2" applyFont="1" applyFill="1" applyBorder="1" applyAlignment="1">
      <alignment horizontal="center" vertical="center"/>
    </xf>
    <xf numFmtId="0" fontId="1" fillId="2" borderId="5" xfId="2" applyFont="1" applyFill="1" applyBorder="1" applyAlignment="1">
      <alignment horizontal="center" vertical="center"/>
    </xf>
    <xf numFmtId="0" fontId="1" fillId="2" borderId="6" xfId="2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/>
    <xf numFmtId="0" fontId="7" fillId="0" borderId="0" xfId="0" applyFont="1" applyAlignment="1"/>
    <xf numFmtId="0" fontId="7" fillId="0" borderId="1" xfId="1" applyFont="1" applyBorder="1" applyAlignment="1"/>
    <xf numFmtId="0" fontId="7" fillId="0" borderId="1" xfId="1" applyFont="1" applyBorder="1" applyAlignment="1">
      <alignment horizontal="center"/>
    </xf>
    <xf numFmtId="0" fontId="7" fillId="0" borderId="1" xfId="0" applyFont="1" applyBorder="1" applyAlignment="1"/>
    <xf numFmtId="0" fontId="7" fillId="0" borderId="1" xfId="0" applyFont="1" applyBorder="1" applyAlignment="1">
      <alignment horizontal="center"/>
    </xf>
    <xf numFmtId="0" fontId="21" fillId="0" borderId="1" xfId="0" applyFont="1" applyBorder="1"/>
    <xf numFmtId="0" fontId="7" fillId="2" borderId="1" xfId="0" applyFont="1" applyFill="1" applyBorder="1" applyAlignment="1"/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9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5">
    <cellStyle name="Hyperlink 2" xfId="3"/>
    <cellStyle name="Normal" xfId="0" builtinId="0"/>
    <cellStyle name="Normal 2" xfId="1"/>
    <cellStyle name="Normal 3" xfId="2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id-ID" b="1"/>
              <a:t>Waktu Tunggu</a:t>
            </a:r>
            <a:r>
              <a:rPr lang="id-ID" b="1" baseline="0"/>
              <a:t> Lulusan </a:t>
            </a:r>
            <a:r>
              <a:rPr lang="id-ID" b="1"/>
              <a:t>(WT)</a:t>
            </a:r>
          </a:p>
        </c:rich>
      </c:tx>
      <c:layout>
        <c:manualLayout>
          <c:xMode val="edge"/>
          <c:yMode val="edge"/>
          <c:x val="0.2468199115694685"/>
          <c:y val="4.3900746139163636E-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'8d1'!$B$13:$B$14</c:f>
              <c:strCache>
                <c:ptCount val="1"/>
                <c:pt idx="0">
                  <c:v>Jumlah Lulusan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'8d1'!$A$16:$A$18</c:f>
              <c:strCache>
                <c:ptCount val="3"/>
                <c:pt idx="0">
                  <c:v>TS-4</c:v>
                </c:pt>
                <c:pt idx="1">
                  <c:v>TS-3</c:v>
                </c:pt>
                <c:pt idx="2">
                  <c:v>TS-2</c:v>
                </c:pt>
              </c:strCache>
            </c:strRef>
          </c:cat>
          <c:val>
            <c:numRef>
              <c:f>'8d1'!$B$16:$B$18</c:f>
              <c:numCache>
                <c:formatCode>General</c:formatCode>
                <c:ptCount val="3"/>
                <c:pt idx="0">
                  <c:v>98</c:v>
                </c:pt>
                <c:pt idx="1">
                  <c:v>121</c:v>
                </c:pt>
                <c:pt idx="2">
                  <c:v>121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84-4665-BDB7-39E9A3BDB9D8}"/>
            </c:ext>
          </c:extLst>
        </c:ser>
        <c:ser>
          <c:idx val="1"/>
          <c:order val="1"/>
          <c:tx>
            <c:strRef>
              <c:f>'8d1'!$C$13:$C$14</c:f>
              <c:strCache>
                <c:ptCount val="1"/>
                <c:pt idx="0">
                  <c:v>Jumlah Lulusan yang Terlacak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'8d1'!$A$16:$A$18</c:f>
              <c:strCache>
                <c:ptCount val="3"/>
                <c:pt idx="0">
                  <c:v>TS-4</c:v>
                </c:pt>
                <c:pt idx="1">
                  <c:v>TS-3</c:v>
                </c:pt>
                <c:pt idx="2">
                  <c:v>TS-2</c:v>
                </c:pt>
              </c:strCache>
            </c:strRef>
          </c:cat>
          <c:val>
            <c:numRef>
              <c:f>'8d1'!$C$16:$C$18</c:f>
              <c:numCache>
                <c:formatCode>General</c:formatCode>
                <c:ptCount val="3"/>
                <c:pt idx="0">
                  <c:v>29</c:v>
                </c:pt>
                <c:pt idx="1">
                  <c:v>35</c:v>
                </c:pt>
                <c:pt idx="2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D84-4665-BDB7-39E9A3BDB9D8}"/>
            </c:ext>
          </c:extLst>
        </c:ser>
        <c:ser>
          <c:idx val="2"/>
          <c:order val="2"/>
          <c:tx>
            <c:strRef>
              <c:f>'8d1'!$D$14</c:f>
              <c:strCache>
                <c:ptCount val="1"/>
                <c:pt idx="0">
                  <c:v>WT &lt; 6 bulan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'8d1'!$A$16:$A$18</c:f>
              <c:strCache>
                <c:ptCount val="3"/>
                <c:pt idx="0">
                  <c:v>TS-4</c:v>
                </c:pt>
                <c:pt idx="1">
                  <c:v>TS-3</c:v>
                </c:pt>
                <c:pt idx="2">
                  <c:v>TS-2</c:v>
                </c:pt>
              </c:strCache>
            </c:strRef>
          </c:cat>
          <c:val>
            <c:numRef>
              <c:f>'8d1'!$D$16:$D$18</c:f>
              <c:numCache>
                <c:formatCode>General</c:formatCode>
                <c:ptCount val="3"/>
                <c:pt idx="0">
                  <c:v>22</c:v>
                </c:pt>
                <c:pt idx="1">
                  <c:v>29</c:v>
                </c:pt>
                <c:pt idx="2">
                  <c:v>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D84-4665-BDB7-39E9A3BDB9D8}"/>
            </c:ext>
          </c:extLst>
        </c:ser>
        <c:ser>
          <c:idx val="3"/>
          <c:order val="3"/>
          <c:tx>
            <c:strRef>
              <c:f>'8d1'!$E$14</c:f>
              <c:strCache>
                <c:ptCount val="1"/>
                <c:pt idx="0">
                  <c:v>6 ≤ WT ≤ 18 bulan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'8d1'!$A$16:$A$18</c:f>
              <c:strCache>
                <c:ptCount val="3"/>
                <c:pt idx="0">
                  <c:v>TS-4</c:v>
                </c:pt>
                <c:pt idx="1">
                  <c:v>TS-3</c:v>
                </c:pt>
                <c:pt idx="2">
                  <c:v>TS-2</c:v>
                </c:pt>
              </c:strCache>
            </c:strRef>
          </c:cat>
          <c:val>
            <c:numRef>
              <c:f>'8d1'!$E$16:$E$18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D84-4665-BDB7-39E9A3BDB9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336768"/>
        <c:axId val="82371328"/>
      </c:barChart>
      <c:catAx>
        <c:axId val="82336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id-ID"/>
          </a:p>
        </c:txPr>
        <c:crossAx val="82371328"/>
        <c:crosses val="autoZero"/>
        <c:auto val="1"/>
        <c:lblAlgn val="ctr"/>
        <c:lblOffset val="100"/>
        <c:noMultiLvlLbl val="0"/>
      </c:catAx>
      <c:valAx>
        <c:axId val="823713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233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bg1"/>
                </a:solidFill>
                <a:effectLst/>
                <a:latin typeface="advent" panose="02000506040000020004" pitchFamily="50" charset="0"/>
                <a:ea typeface="+mn-ea"/>
                <a:cs typeface="+mn-cs"/>
              </a:defRPr>
            </a:pPr>
            <a:r>
              <a:rPr lang="id-ID"/>
              <a:t>Waktu Tunggu (WT) Lulusan TBI</a:t>
            </a:r>
          </a:p>
        </c:rich>
      </c:tx>
      <c:layout/>
      <c:overlay val="0"/>
      <c:spPr>
        <a:noFill/>
        <a:ln>
          <a:solidFill>
            <a:schemeClr val="bg1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'rerata WT'!$G$4</c:f>
              <c:strCache>
                <c:ptCount val="1"/>
                <c:pt idx="0">
                  <c:v>Rata-rata WT (bulan)</c:v>
                </c:pt>
              </c:strCache>
            </c:strRef>
          </c:tx>
          <c:spPr>
            <a:gradFill>
              <a:gsLst>
                <a:gs pos="0">
                  <a:schemeClr val="accent2"/>
                </a:gs>
                <a:gs pos="100000">
                  <a:schemeClr val="accent2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'rerata WT'!$A$5:$A$8</c:f>
              <c:strCache>
                <c:ptCount val="4"/>
                <c:pt idx="0">
                  <c:v>TS-4</c:v>
                </c:pt>
                <c:pt idx="1">
                  <c:v>TS-3</c:v>
                </c:pt>
                <c:pt idx="2">
                  <c:v>TS-2</c:v>
                </c:pt>
                <c:pt idx="3">
                  <c:v>Rata-rata</c:v>
                </c:pt>
              </c:strCache>
            </c:strRef>
          </c:cat>
          <c:val>
            <c:numRef>
              <c:f>'rerata WT'!$G$5:$G$8</c:f>
              <c:numCache>
                <c:formatCode>General</c:formatCode>
                <c:ptCount val="4"/>
                <c:pt idx="0">
                  <c:v>5.7</c:v>
                </c:pt>
                <c:pt idx="1">
                  <c:v>5.3</c:v>
                </c:pt>
                <c:pt idx="2">
                  <c:v>5.2</c:v>
                </c:pt>
                <c:pt idx="3">
                  <c:v>5.3999999999999995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8B-4B50-B191-997539BF2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287104"/>
        <c:axId val="86288640"/>
      </c:barChart>
      <c:catAx>
        <c:axId val="86287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effectLst/>
                <a:latin typeface="advent" panose="02000506040000020004" pitchFamily="50" charset="0"/>
                <a:ea typeface="+mn-ea"/>
                <a:cs typeface="+mn-cs"/>
              </a:defRPr>
            </a:pPr>
            <a:endParaRPr lang="id-ID"/>
          </a:p>
        </c:txPr>
        <c:crossAx val="86288640"/>
        <c:crosses val="autoZero"/>
        <c:auto val="1"/>
        <c:lblAlgn val="ctr"/>
        <c:lblOffset val="100"/>
        <c:noMultiLvlLbl val="0"/>
      </c:catAx>
      <c:valAx>
        <c:axId val="862886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62871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bg1"/>
                </a:solidFill>
                <a:latin typeface="advent" panose="02000506040000020004" pitchFamily="50" charset="0"/>
                <a:ea typeface="+mn-ea"/>
                <a:cs typeface="+mn-cs"/>
              </a:defRPr>
            </a:pPr>
            <a:endParaRPr lang="id-ID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accent5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>
          <a:solidFill>
            <a:schemeClr val="bg1"/>
          </a:solidFill>
          <a:latin typeface="advent" panose="02000506040000020004" pitchFamily="50" charset="0"/>
        </a:defRPr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d-ID"/>
              <a:t>Persentase Waktu Tunggu Lulusan (WT)</a:t>
            </a:r>
          </a:p>
        </c:rich>
      </c:tx>
      <c:layout>
        <c:manualLayout>
          <c:xMode val="edge"/>
          <c:yMode val="edge"/>
          <c:x val="0.16437907244435765"/>
          <c:y val="4.3900989944209774E-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'8d1'!$D$35</c:f>
              <c:strCache>
                <c:ptCount val="1"/>
                <c:pt idx="0">
                  <c:v>WT &lt; 6 bulan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'8d1'!$A$37:$A$40</c:f>
              <c:strCache>
                <c:ptCount val="4"/>
                <c:pt idx="0">
                  <c:v>TS-4</c:v>
                </c:pt>
                <c:pt idx="1">
                  <c:v>TS-3</c:v>
                </c:pt>
                <c:pt idx="2">
                  <c:v>TS-2</c:v>
                </c:pt>
                <c:pt idx="3">
                  <c:v>Rata-rata</c:v>
                </c:pt>
              </c:strCache>
            </c:strRef>
          </c:cat>
          <c:val>
            <c:numRef>
              <c:f>'8d1'!$D$37:$D$40</c:f>
              <c:numCache>
                <c:formatCode>0%</c:formatCode>
                <c:ptCount val="4"/>
                <c:pt idx="0">
                  <c:v>0.75862068965517238</c:v>
                </c:pt>
                <c:pt idx="1">
                  <c:v>0.82857142857142863</c:v>
                </c:pt>
                <c:pt idx="2">
                  <c:v>0.83783783783783783</c:v>
                </c:pt>
                <c:pt idx="3">
                  <c:v>0.80834331868814624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D11-4DBF-9E4B-E76A663C1933}"/>
            </c:ext>
          </c:extLst>
        </c:ser>
        <c:ser>
          <c:idx val="1"/>
          <c:order val="1"/>
          <c:tx>
            <c:strRef>
              <c:f>'8d1'!$E$35</c:f>
              <c:strCache>
                <c:ptCount val="1"/>
                <c:pt idx="0">
                  <c:v>6 ≤ WT ≤ 18  bulan (%)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'8d1'!$A$37:$A$40</c:f>
              <c:strCache>
                <c:ptCount val="4"/>
                <c:pt idx="0">
                  <c:v>TS-4</c:v>
                </c:pt>
                <c:pt idx="1">
                  <c:v>TS-3</c:v>
                </c:pt>
                <c:pt idx="2">
                  <c:v>TS-2</c:v>
                </c:pt>
                <c:pt idx="3">
                  <c:v>Rata-rata</c:v>
                </c:pt>
              </c:strCache>
            </c:strRef>
          </c:cat>
          <c:val>
            <c:numRef>
              <c:f>'8d1'!$E$37:$E$40</c:f>
              <c:numCache>
                <c:formatCode>0%</c:formatCode>
                <c:ptCount val="4"/>
                <c:pt idx="0">
                  <c:v>0.17241379310344829</c:v>
                </c:pt>
                <c:pt idx="1">
                  <c:v>0.14285714285714285</c:v>
                </c:pt>
                <c:pt idx="2">
                  <c:v>0.10810810810810811</c:v>
                </c:pt>
                <c:pt idx="3">
                  <c:v>0.14112634802289975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D11-4DBF-9E4B-E76A663C1933}"/>
            </c:ext>
          </c:extLst>
        </c:ser>
        <c:ser>
          <c:idx val="2"/>
          <c:order val="2"/>
          <c:tx>
            <c:strRef>
              <c:f>'8d1'!$F$35</c:f>
              <c:strCache>
                <c:ptCount val="1"/>
                <c:pt idx="0">
                  <c:v>WT &gt; 18 bulan (%)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'8d1'!$A$37:$A$40</c:f>
              <c:strCache>
                <c:ptCount val="4"/>
                <c:pt idx="0">
                  <c:v>TS-4</c:v>
                </c:pt>
                <c:pt idx="1">
                  <c:v>TS-3</c:v>
                </c:pt>
                <c:pt idx="2">
                  <c:v>TS-2</c:v>
                </c:pt>
                <c:pt idx="3">
                  <c:v>Rata-rata</c:v>
                </c:pt>
              </c:strCache>
            </c:strRef>
          </c:cat>
          <c:val>
            <c:numRef>
              <c:f>'8d1'!$F$37:$F$40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D11-4DBF-9E4B-E76A663C1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3009536"/>
        <c:axId val="83011072"/>
      </c:barChart>
      <c:catAx>
        <c:axId val="8300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d-ID"/>
          </a:p>
        </c:txPr>
        <c:crossAx val="83011072"/>
        <c:crosses val="autoZero"/>
        <c:auto val="1"/>
        <c:lblAlgn val="ctr"/>
        <c:lblOffset val="100"/>
        <c:noMultiLvlLbl val="0"/>
      </c:catAx>
      <c:valAx>
        <c:axId val="8301107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83009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id-ID" b="1"/>
              <a:t>Kesesuaian Bidang Kerja (PBS)</a:t>
            </a:r>
          </a:p>
        </c:rich>
      </c:tx>
      <c:layout>
        <c:manualLayout>
          <c:xMode val="edge"/>
          <c:yMode val="edge"/>
          <c:x val="0.2468199115694685"/>
          <c:y val="4.3900746139163636E-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'8d2'!$B$4:$B$5</c:f>
              <c:strCache>
                <c:ptCount val="1"/>
                <c:pt idx="0">
                  <c:v>Jumlah Lulusan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'8d2'!$A$7:$A$10</c:f>
              <c:strCache>
                <c:ptCount val="4"/>
                <c:pt idx="0">
                  <c:v>TS-4</c:v>
                </c:pt>
                <c:pt idx="1">
                  <c:v>TS-3</c:v>
                </c:pt>
                <c:pt idx="2">
                  <c:v>TS-2</c:v>
                </c:pt>
                <c:pt idx="3">
                  <c:v>Jumlah</c:v>
                </c:pt>
              </c:strCache>
            </c:strRef>
          </c:cat>
          <c:val>
            <c:numRef>
              <c:f>'8d2'!$B$7:$B$10</c:f>
              <c:numCache>
                <c:formatCode>General</c:formatCode>
                <c:ptCount val="4"/>
                <c:pt idx="0">
                  <c:v>98</c:v>
                </c:pt>
                <c:pt idx="1">
                  <c:v>121</c:v>
                </c:pt>
                <c:pt idx="2">
                  <c:v>121</c:v>
                </c:pt>
                <c:pt idx="3">
                  <c:v>340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A5-486F-B4C2-2A124DC4E832}"/>
            </c:ext>
          </c:extLst>
        </c:ser>
        <c:ser>
          <c:idx val="1"/>
          <c:order val="1"/>
          <c:tx>
            <c:strRef>
              <c:f>'8d2'!$C$4:$C$5</c:f>
              <c:strCache>
                <c:ptCount val="1"/>
                <c:pt idx="0">
                  <c:v>Jumlah Lulusan yang Terlacak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'8d2'!$A$7:$A$10</c:f>
              <c:strCache>
                <c:ptCount val="4"/>
                <c:pt idx="0">
                  <c:v>TS-4</c:v>
                </c:pt>
                <c:pt idx="1">
                  <c:v>TS-3</c:v>
                </c:pt>
                <c:pt idx="2">
                  <c:v>TS-2</c:v>
                </c:pt>
                <c:pt idx="3">
                  <c:v>Jumlah</c:v>
                </c:pt>
              </c:strCache>
            </c:strRef>
          </c:cat>
          <c:val>
            <c:numRef>
              <c:f>'8d2'!$C$7:$C$10</c:f>
              <c:numCache>
                <c:formatCode>General</c:formatCode>
                <c:ptCount val="4"/>
                <c:pt idx="0">
                  <c:v>29</c:v>
                </c:pt>
                <c:pt idx="1">
                  <c:v>35</c:v>
                </c:pt>
                <c:pt idx="2">
                  <c:v>37</c:v>
                </c:pt>
                <c:pt idx="3">
                  <c:v>101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8A5-486F-B4C2-2A124DC4E832}"/>
            </c:ext>
          </c:extLst>
        </c:ser>
        <c:ser>
          <c:idx val="2"/>
          <c:order val="2"/>
          <c:tx>
            <c:strRef>
              <c:f>'8d2'!$D$5</c:f>
              <c:strCache>
                <c:ptCount val="1"/>
                <c:pt idx="0">
                  <c:v>Rendah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'8d2'!$A$7:$A$10</c:f>
              <c:strCache>
                <c:ptCount val="4"/>
                <c:pt idx="0">
                  <c:v>TS-4</c:v>
                </c:pt>
                <c:pt idx="1">
                  <c:v>TS-3</c:v>
                </c:pt>
                <c:pt idx="2">
                  <c:v>TS-2</c:v>
                </c:pt>
                <c:pt idx="3">
                  <c:v>Jumlah</c:v>
                </c:pt>
              </c:strCache>
            </c:strRef>
          </c:cat>
          <c:val>
            <c:numRef>
              <c:f>'8d2'!$D$7:$D$10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8A5-486F-B4C2-2A124DC4E832}"/>
            </c:ext>
          </c:extLst>
        </c:ser>
        <c:ser>
          <c:idx val="3"/>
          <c:order val="3"/>
          <c:tx>
            <c:strRef>
              <c:f>'8d2'!$E$5</c:f>
              <c:strCache>
                <c:ptCount val="1"/>
                <c:pt idx="0">
                  <c:v>Sedang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'8d2'!$A$7:$A$10</c:f>
              <c:strCache>
                <c:ptCount val="4"/>
                <c:pt idx="0">
                  <c:v>TS-4</c:v>
                </c:pt>
                <c:pt idx="1">
                  <c:v>TS-3</c:v>
                </c:pt>
                <c:pt idx="2">
                  <c:v>TS-2</c:v>
                </c:pt>
                <c:pt idx="3">
                  <c:v>Jumlah</c:v>
                </c:pt>
              </c:strCache>
            </c:strRef>
          </c:cat>
          <c:val>
            <c:numRef>
              <c:f>'8d2'!$E$7:$E$10</c:f>
              <c:numCache>
                <c:formatCode>General</c:formatCode>
                <c:ptCount val="4"/>
                <c:pt idx="0">
                  <c:v>7</c:v>
                </c:pt>
                <c:pt idx="1">
                  <c:v>6</c:v>
                </c:pt>
                <c:pt idx="2">
                  <c:v>4</c:v>
                </c:pt>
                <c:pt idx="3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8A5-486F-B4C2-2A124DC4E832}"/>
            </c:ext>
          </c:extLst>
        </c:ser>
        <c:ser>
          <c:idx val="4"/>
          <c:order val="4"/>
          <c:tx>
            <c:strRef>
              <c:f>'8d2'!$F$5</c:f>
              <c:strCache>
                <c:ptCount val="1"/>
                <c:pt idx="0">
                  <c:v>Tinggi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'8d2'!$A$7:$A$10</c:f>
              <c:strCache>
                <c:ptCount val="4"/>
                <c:pt idx="0">
                  <c:v>TS-4</c:v>
                </c:pt>
                <c:pt idx="1">
                  <c:v>TS-3</c:v>
                </c:pt>
                <c:pt idx="2">
                  <c:v>TS-2</c:v>
                </c:pt>
                <c:pt idx="3">
                  <c:v>Jumlah</c:v>
                </c:pt>
              </c:strCache>
            </c:strRef>
          </c:cat>
          <c:val>
            <c:numRef>
              <c:f>'8d2'!$F$7:$F$10</c:f>
              <c:numCache>
                <c:formatCode>General</c:formatCode>
                <c:ptCount val="4"/>
                <c:pt idx="0">
                  <c:v>18</c:v>
                </c:pt>
                <c:pt idx="1">
                  <c:v>23</c:v>
                </c:pt>
                <c:pt idx="2">
                  <c:v>27</c:v>
                </c:pt>
                <c:pt idx="3">
                  <c:v>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8A5-486F-B4C2-2A124DC4E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277888"/>
        <c:axId val="85991808"/>
      </c:barChart>
      <c:catAx>
        <c:axId val="84277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id-ID"/>
          </a:p>
        </c:txPr>
        <c:crossAx val="85991808"/>
        <c:crosses val="autoZero"/>
        <c:auto val="1"/>
        <c:lblAlgn val="ctr"/>
        <c:lblOffset val="100"/>
        <c:noMultiLvlLbl val="0"/>
      </c:catAx>
      <c:valAx>
        <c:axId val="859918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4277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id-ID" b="1"/>
              <a:t>Persentase Kesesuaian Bidang Kerja (PBS)</a:t>
            </a:r>
          </a:p>
        </c:rich>
      </c:tx>
      <c:layout>
        <c:manualLayout>
          <c:xMode val="edge"/>
          <c:yMode val="edge"/>
          <c:x val="0.13669466526384638"/>
          <c:y val="3.7302801996215794E-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8842326413377223E-2"/>
          <c:y val="0.28437139256105176"/>
          <c:w val="0.9423153471732455"/>
          <c:h val="0.473635758155734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'8d2'!$D$25</c:f>
              <c:strCache>
                <c:ptCount val="1"/>
                <c:pt idx="0">
                  <c:v>Rendah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'8d2'!$A$7:$A$10</c:f>
              <c:strCache>
                <c:ptCount val="4"/>
                <c:pt idx="0">
                  <c:v>TS-4</c:v>
                </c:pt>
                <c:pt idx="1">
                  <c:v>TS-3</c:v>
                </c:pt>
                <c:pt idx="2">
                  <c:v>TS-2</c:v>
                </c:pt>
                <c:pt idx="3">
                  <c:v>Jumlah</c:v>
                </c:pt>
              </c:strCache>
            </c:strRef>
          </c:cat>
          <c:val>
            <c:numRef>
              <c:f>'8d2'!$D$27:$D$29</c:f>
              <c:numCache>
                <c:formatCode>0.0</c:formatCode>
                <c:ptCount val="3"/>
                <c:pt idx="0">
                  <c:v>3.4482758620689653</c:v>
                </c:pt>
                <c:pt idx="1">
                  <c:v>5.7142857142857144</c:v>
                </c:pt>
                <c:pt idx="2">
                  <c:v>5.4054054054054053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3F-4CEE-A71A-6145C74AC7A6}"/>
            </c:ext>
          </c:extLst>
        </c:ser>
        <c:ser>
          <c:idx val="1"/>
          <c:order val="1"/>
          <c:tx>
            <c:strRef>
              <c:f>'8d2'!$E$25</c:f>
              <c:strCache>
                <c:ptCount val="1"/>
                <c:pt idx="0">
                  <c:v>Sedang (%)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'8d2'!$A$7:$A$10</c:f>
              <c:strCache>
                <c:ptCount val="4"/>
                <c:pt idx="0">
                  <c:v>TS-4</c:v>
                </c:pt>
                <c:pt idx="1">
                  <c:v>TS-3</c:v>
                </c:pt>
                <c:pt idx="2">
                  <c:v>TS-2</c:v>
                </c:pt>
                <c:pt idx="3">
                  <c:v>Jumlah</c:v>
                </c:pt>
              </c:strCache>
            </c:strRef>
          </c:cat>
          <c:val>
            <c:numRef>
              <c:f>'8d2'!$E$27:$E$29</c:f>
              <c:numCache>
                <c:formatCode>0.0</c:formatCode>
                <c:ptCount val="3"/>
                <c:pt idx="0">
                  <c:v>24.137931034482758</c:v>
                </c:pt>
                <c:pt idx="1">
                  <c:v>17.142857142857142</c:v>
                </c:pt>
                <c:pt idx="2">
                  <c:v>10.810810810810811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73F-4CEE-A71A-6145C74AC7A6}"/>
            </c:ext>
          </c:extLst>
        </c:ser>
        <c:ser>
          <c:idx val="2"/>
          <c:order val="2"/>
          <c:tx>
            <c:strRef>
              <c:f>'8d2'!$F$25</c:f>
              <c:strCache>
                <c:ptCount val="1"/>
                <c:pt idx="0">
                  <c:v>Tinggi (%)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'8d2'!$A$7:$A$10</c:f>
              <c:strCache>
                <c:ptCount val="4"/>
                <c:pt idx="0">
                  <c:v>TS-4</c:v>
                </c:pt>
                <c:pt idx="1">
                  <c:v>TS-3</c:v>
                </c:pt>
                <c:pt idx="2">
                  <c:v>TS-2</c:v>
                </c:pt>
                <c:pt idx="3">
                  <c:v>Jumlah</c:v>
                </c:pt>
              </c:strCache>
            </c:strRef>
          </c:cat>
          <c:val>
            <c:numRef>
              <c:f>'8d2'!$F$27:$F$29</c:f>
              <c:numCache>
                <c:formatCode>0.0</c:formatCode>
                <c:ptCount val="3"/>
                <c:pt idx="0">
                  <c:v>62.068965517241381</c:v>
                </c:pt>
                <c:pt idx="1">
                  <c:v>65.714285714285708</c:v>
                </c:pt>
                <c:pt idx="2">
                  <c:v>72.972972972972968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73F-4CEE-A71A-6145C74AC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5791104"/>
        <c:axId val="85792640"/>
      </c:barChart>
      <c:catAx>
        <c:axId val="8579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id-ID"/>
          </a:p>
        </c:txPr>
        <c:crossAx val="85792640"/>
        <c:crosses val="autoZero"/>
        <c:auto val="1"/>
        <c:lblAlgn val="ctr"/>
        <c:lblOffset val="100"/>
        <c:noMultiLvlLbl val="0"/>
      </c:catAx>
      <c:valAx>
        <c:axId val="85792640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85791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d-ID"/>
              <a:t>Persentase Kesesuaian Bidang Kerja (PBS)</a:t>
            </a:r>
          </a:p>
        </c:rich>
      </c:tx>
      <c:layout>
        <c:manualLayout>
          <c:xMode val="edge"/>
          <c:yMode val="edge"/>
          <c:x val="0.13669466526384638"/>
          <c:y val="3.7302801996215794E-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8842326413377223E-2"/>
          <c:y val="0.28437139256105176"/>
          <c:w val="0.9423153471732455"/>
          <c:h val="0.473635758155734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'8d2'!$A$27</c:f>
              <c:strCache>
                <c:ptCount val="1"/>
                <c:pt idx="0">
                  <c:v>TS-4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'8d2'!$D$25:$F$25</c:f>
              <c:strCache>
                <c:ptCount val="3"/>
                <c:pt idx="0">
                  <c:v>Rendah (%)</c:v>
                </c:pt>
                <c:pt idx="1">
                  <c:v>Sedang (%)</c:v>
                </c:pt>
                <c:pt idx="2">
                  <c:v>Tinggi (%)</c:v>
                </c:pt>
              </c:strCache>
            </c:strRef>
          </c:cat>
          <c:val>
            <c:numRef>
              <c:f>'8d2'!$D$27:$F$27</c:f>
              <c:numCache>
                <c:formatCode>0.0</c:formatCode>
                <c:ptCount val="3"/>
                <c:pt idx="0">
                  <c:v>3.4482758620689653</c:v>
                </c:pt>
                <c:pt idx="1">
                  <c:v>24.137931034482758</c:v>
                </c:pt>
                <c:pt idx="2">
                  <c:v>62.068965517241381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FB-458F-B0AE-74785BD1698E}"/>
            </c:ext>
          </c:extLst>
        </c:ser>
        <c:ser>
          <c:idx val="1"/>
          <c:order val="1"/>
          <c:tx>
            <c:strRef>
              <c:f>'8d2'!$A$28</c:f>
              <c:strCache>
                <c:ptCount val="1"/>
                <c:pt idx="0">
                  <c:v>TS-3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'8d2'!$D$25:$F$25</c:f>
              <c:strCache>
                <c:ptCount val="3"/>
                <c:pt idx="0">
                  <c:v>Rendah (%)</c:v>
                </c:pt>
                <c:pt idx="1">
                  <c:v>Sedang (%)</c:v>
                </c:pt>
                <c:pt idx="2">
                  <c:v>Tinggi (%)</c:v>
                </c:pt>
              </c:strCache>
            </c:strRef>
          </c:cat>
          <c:val>
            <c:numRef>
              <c:f>'8d2'!$D$28:$F$28</c:f>
              <c:numCache>
                <c:formatCode>0.0</c:formatCode>
                <c:ptCount val="3"/>
                <c:pt idx="0">
                  <c:v>5.7142857142857144</c:v>
                </c:pt>
                <c:pt idx="1">
                  <c:v>17.142857142857142</c:v>
                </c:pt>
                <c:pt idx="2">
                  <c:v>65.714285714285708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CFB-458F-B0AE-74785BD1698E}"/>
            </c:ext>
          </c:extLst>
        </c:ser>
        <c:ser>
          <c:idx val="2"/>
          <c:order val="2"/>
          <c:tx>
            <c:strRef>
              <c:f>'8d2'!$A$29</c:f>
              <c:strCache>
                <c:ptCount val="1"/>
                <c:pt idx="0">
                  <c:v>TS-2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'8d2'!$D$25:$F$25</c:f>
              <c:strCache>
                <c:ptCount val="3"/>
                <c:pt idx="0">
                  <c:v>Rendah (%)</c:v>
                </c:pt>
                <c:pt idx="1">
                  <c:v>Sedang (%)</c:v>
                </c:pt>
                <c:pt idx="2">
                  <c:v>Tinggi (%)</c:v>
                </c:pt>
              </c:strCache>
            </c:strRef>
          </c:cat>
          <c:val>
            <c:numRef>
              <c:f>'8d2'!$D$29:$F$29</c:f>
              <c:numCache>
                <c:formatCode>0.0</c:formatCode>
                <c:ptCount val="3"/>
                <c:pt idx="0">
                  <c:v>5.4054054054054053</c:v>
                </c:pt>
                <c:pt idx="1">
                  <c:v>10.810810810810811</c:v>
                </c:pt>
                <c:pt idx="2">
                  <c:v>72.972972972972968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CFB-458F-B0AE-74785BD1698E}"/>
            </c:ext>
          </c:extLst>
        </c:ser>
        <c:ser>
          <c:idx val="3"/>
          <c:order val="3"/>
          <c:tx>
            <c:strRef>
              <c:f>'8d2'!$A$30</c:f>
              <c:strCache>
                <c:ptCount val="1"/>
                <c:pt idx="0">
                  <c:v>Rata-rata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'8d2'!$D$25:$F$25</c:f>
              <c:strCache>
                <c:ptCount val="3"/>
                <c:pt idx="0">
                  <c:v>Rendah (%)</c:v>
                </c:pt>
                <c:pt idx="1">
                  <c:v>Sedang (%)</c:v>
                </c:pt>
                <c:pt idx="2">
                  <c:v>Tinggi (%)</c:v>
                </c:pt>
              </c:strCache>
            </c:strRef>
          </c:cat>
          <c:val>
            <c:numRef>
              <c:f>'8d2'!$D$30:$F$30</c:f>
              <c:numCache>
                <c:formatCode>0.0</c:formatCode>
                <c:ptCount val="3"/>
                <c:pt idx="0">
                  <c:v>4.855988993920028</c:v>
                </c:pt>
                <c:pt idx="1">
                  <c:v>17.363866329383569</c:v>
                </c:pt>
                <c:pt idx="2">
                  <c:v>66.918741401500014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CFB-458F-B0AE-74785BD16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5847424"/>
        <c:axId val="85857408"/>
      </c:barChart>
      <c:catAx>
        <c:axId val="8584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d-ID"/>
          </a:p>
        </c:txPr>
        <c:crossAx val="85857408"/>
        <c:crosses val="autoZero"/>
        <c:auto val="1"/>
        <c:lblAlgn val="ctr"/>
        <c:lblOffset val="100"/>
        <c:noMultiLvlLbl val="0"/>
      </c:catAx>
      <c:valAx>
        <c:axId val="85857408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85847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673101856975094"/>
          <c:y val="0.88212539003201318"/>
          <c:w val="0.41597674940994012"/>
          <c:h val="0.105234091941052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dvent" panose="02000506040000020004" pitchFamily="50" charset="0"/>
                <a:ea typeface="+mn-ea"/>
                <a:cs typeface="Arial" panose="020B0604020202020204" pitchFamily="34" charset="0"/>
              </a:defRPr>
            </a:pPr>
            <a:r>
              <a:rPr lang="id-ID"/>
              <a:t>Persentase Ukuran dan Tempat Kerja Lulusan (RI/RN/RL)</a:t>
            </a:r>
          </a:p>
        </c:rich>
      </c:tx>
      <c:layout/>
      <c:overlay val="0"/>
      <c:spPr>
        <a:noFill/>
        <a:ln>
          <a:solidFill>
            <a:sysClr val="windowText" lastClr="000000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'8e1'!$A$26</c:f>
              <c:strCache>
                <c:ptCount val="1"/>
                <c:pt idx="0">
                  <c:v>TS-4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'8e1'!$D$24:$F$24</c:f>
              <c:strCache>
                <c:ptCount val="3"/>
                <c:pt idx="0">
                  <c:v>RL (%)</c:v>
                </c:pt>
                <c:pt idx="1">
                  <c:v>RN (%)</c:v>
                </c:pt>
                <c:pt idx="2">
                  <c:v>RI (%)</c:v>
                </c:pt>
              </c:strCache>
            </c:strRef>
          </c:cat>
          <c:val>
            <c:numRef>
              <c:f>'8e1'!$D$26:$F$26</c:f>
              <c:numCache>
                <c:formatCode>0</c:formatCode>
                <c:ptCount val="3"/>
                <c:pt idx="0">
                  <c:v>24.137931034482758</c:v>
                </c:pt>
                <c:pt idx="1">
                  <c:v>68.965517241379317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CE-4445-8210-58FA7ACF50C0}"/>
            </c:ext>
          </c:extLst>
        </c:ser>
        <c:ser>
          <c:idx val="1"/>
          <c:order val="1"/>
          <c:tx>
            <c:strRef>
              <c:f>'8e1'!$A$27</c:f>
              <c:strCache>
                <c:ptCount val="1"/>
                <c:pt idx="0">
                  <c:v>TS-3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'8e1'!$D$24:$F$24</c:f>
              <c:strCache>
                <c:ptCount val="3"/>
                <c:pt idx="0">
                  <c:v>RL (%)</c:v>
                </c:pt>
                <c:pt idx="1">
                  <c:v>RN (%)</c:v>
                </c:pt>
                <c:pt idx="2">
                  <c:v>RI (%)</c:v>
                </c:pt>
              </c:strCache>
            </c:strRef>
          </c:cat>
          <c:val>
            <c:numRef>
              <c:f>'8e1'!$D$27:$F$27</c:f>
              <c:numCache>
                <c:formatCode>0</c:formatCode>
                <c:ptCount val="3"/>
                <c:pt idx="0">
                  <c:v>25.714285714285712</c:v>
                </c:pt>
                <c:pt idx="1">
                  <c:v>62.857142857142854</c:v>
                </c:pt>
                <c:pt idx="2">
                  <c:v>8.5714285714285712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ECE-4445-8210-58FA7ACF50C0}"/>
            </c:ext>
          </c:extLst>
        </c:ser>
        <c:ser>
          <c:idx val="2"/>
          <c:order val="2"/>
          <c:tx>
            <c:strRef>
              <c:f>'8e1'!$A$28</c:f>
              <c:strCache>
                <c:ptCount val="1"/>
                <c:pt idx="0">
                  <c:v>TS-2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'8e1'!$D$24:$F$24</c:f>
              <c:strCache>
                <c:ptCount val="3"/>
                <c:pt idx="0">
                  <c:v>RL (%)</c:v>
                </c:pt>
                <c:pt idx="1">
                  <c:v>RN (%)</c:v>
                </c:pt>
                <c:pt idx="2">
                  <c:v>RI (%)</c:v>
                </c:pt>
              </c:strCache>
            </c:strRef>
          </c:cat>
          <c:val>
            <c:numRef>
              <c:f>'8e1'!$D$28:$F$28</c:f>
              <c:numCache>
                <c:formatCode>0</c:formatCode>
                <c:ptCount val="3"/>
                <c:pt idx="0">
                  <c:v>24.324324324324326</c:v>
                </c:pt>
                <c:pt idx="1">
                  <c:v>64.86486486486487</c:v>
                </c:pt>
                <c:pt idx="2">
                  <c:v>5.4054054054054053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ECE-4445-8210-58FA7ACF50C0}"/>
            </c:ext>
          </c:extLst>
        </c:ser>
        <c:ser>
          <c:idx val="3"/>
          <c:order val="3"/>
          <c:tx>
            <c:strRef>
              <c:f>'8e1'!$A$29</c:f>
              <c:strCache>
                <c:ptCount val="1"/>
                <c:pt idx="0">
                  <c:v>Rata-rata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'8e1'!$D$24:$F$24</c:f>
              <c:strCache>
                <c:ptCount val="3"/>
                <c:pt idx="0">
                  <c:v>RL (%)</c:v>
                </c:pt>
                <c:pt idx="1">
                  <c:v>RN (%)</c:v>
                </c:pt>
                <c:pt idx="2">
                  <c:v>RI (%)</c:v>
                </c:pt>
              </c:strCache>
            </c:strRef>
          </c:cat>
          <c:val>
            <c:numRef>
              <c:f>'8e1'!$D$29:$F$29</c:f>
              <c:numCache>
                <c:formatCode>0</c:formatCode>
                <c:ptCount val="3"/>
                <c:pt idx="0">
                  <c:v>24.72551369103093</c:v>
                </c:pt>
                <c:pt idx="1">
                  <c:v>65.562508321129016</c:v>
                </c:pt>
                <c:pt idx="2">
                  <c:v>4.6589446589446588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ECE-4445-8210-58FA7ACF5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972864"/>
        <c:axId val="85974400"/>
      </c:barChart>
      <c:catAx>
        <c:axId val="8597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dvent" panose="02000506040000020004" pitchFamily="50" charset="0"/>
                <a:ea typeface="+mn-ea"/>
                <a:cs typeface="Arial" panose="020B0604020202020204" pitchFamily="34" charset="0"/>
              </a:defRPr>
            </a:pPr>
            <a:endParaRPr lang="id-ID"/>
          </a:p>
        </c:txPr>
        <c:crossAx val="85974400"/>
        <c:crosses val="autoZero"/>
        <c:auto val="1"/>
        <c:lblAlgn val="ctr"/>
        <c:lblOffset val="100"/>
        <c:noMultiLvlLbl val="0"/>
      </c:catAx>
      <c:valAx>
        <c:axId val="8597440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859728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advent" panose="02000506040000020004" pitchFamily="50" charset="0"/>
                <a:ea typeface="+mn-ea"/>
                <a:cs typeface="Arial" panose="020B0604020202020204" pitchFamily="34" charset="0"/>
              </a:defRPr>
            </a:pPr>
            <a:endParaRPr lang="id-ID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dvent" panose="02000506040000020004" pitchFamily="50" charset="0"/>
          <a:cs typeface="Arial" panose="020B0604020202020204" pitchFamily="34" charset="0"/>
        </a:defRPr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d-ID"/>
              <a:t>Persentase Tingkat Kepuasan Pengguna (TK)</a:t>
            </a:r>
          </a:p>
        </c:rich>
      </c:tx>
      <c:layout>
        <c:manualLayout>
          <c:xMode val="edge"/>
          <c:yMode val="edge"/>
          <c:x val="0.19236292877183456"/>
          <c:y val="5.9758935160025235E-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4071116448743465E-2"/>
          <c:y val="0.32366967172460614"/>
          <c:w val="0.9423153471732455"/>
          <c:h val="0.473635758155734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'8e2'!$C$5</c:f>
              <c:strCache>
                <c:ptCount val="1"/>
                <c:pt idx="0">
                  <c:v>Sangat Baik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'8e2'!$A$7:$A$13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'8e2'!$C$7:$C$13</c:f>
              <c:numCache>
                <c:formatCode>0.0</c:formatCode>
                <c:ptCount val="7"/>
                <c:pt idx="0">
                  <c:v>90.625</c:v>
                </c:pt>
                <c:pt idx="1">
                  <c:v>86.458333333333343</c:v>
                </c:pt>
                <c:pt idx="2">
                  <c:v>95.833333333333343</c:v>
                </c:pt>
                <c:pt idx="3">
                  <c:v>59.375</c:v>
                </c:pt>
                <c:pt idx="4">
                  <c:v>65.625</c:v>
                </c:pt>
                <c:pt idx="5">
                  <c:v>63.541666666666664</c:v>
                </c:pt>
                <c:pt idx="6">
                  <c:v>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03-4DE5-BB7F-C559B350215C}"/>
            </c:ext>
          </c:extLst>
        </c:ser>
        <c:ser>
          <c:idx val="1"/>
          <c:order val="1"/>
          <c:tx>
            <c:strRef>
              <c:f>'8e2'!$D$5</c:f>
              <c:strCache>
                <c:ptCount val="1"/>
                <c:pt idx="0">
                  <c:v>Baik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'8e2'!$A$7:$A$13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'8e2'!$D$7:$D$13</c:f>
              <c:numCache>
                <c:formatCode>0.0</c:formatCode>
                <c:ptCount val="7"/>
                <c:pt idx="0">
                  <c:v>9.375</c:v>
                </c:pt>
                <c:pt idx="1">
                  <c:v>13.541666666666666</c:v>
                </c:pt>
                <c:pt idx="2">
                  <c:v>4.1666666666666661</c:v>
                </c:pt>
                <c:pt idx="3">
                  <c:v>30.208333333333332</c:v>
                </c:pt>
                <c:pt idx="4">
                  <c:v>34.375</c:v>
                </c:pt>
                <c:pt idx="5">
                  <c:v>36.458333333333329</c:v>
                </c:pt>
                <c:pt idx="6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203-4DE5-BB7F-C559B350215C}"/>
            </c:ext>
          </c:extLst>
        </c:ser>
        <c:ser>
          <c:idx val="2"/>
          <c:order val="2"/>
          <c:tx>
            <c:strRef>
              <c:f>'8e2'!$E$5</c:f>
              <c:strCache>
                <c:ptCount val="1"/>
                <c:pt idx="0">
                  <c:v>Cukup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'8e2'!$A$7:$A$13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'8e2'!$E$7:$E$13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203-4DE5-BB7F-C559B350215C}"/>
            </c:ext>
          </c:extLst>
        </c:ser>
        <c:ser>
          <c:idx val="3"/>
          <c:order val="3"/>
          <c:tx>
            <c:strRef>
              <c:f>'8e2'!$F$5</c:f>
              <c:strCache>
                <c:ptCount val="1"/>
                <c:pt idx="0">
                  <c:v>Kurang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'8e2'!$A$7:$A$13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'8e2'!$F$7:$F$13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203-4DE5-BB7F-C559B3502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161664"/>
        <c:axId val="86175744"/>
      </c:barChart>
      <c:catAx>
        <c:axId val="86161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d-ID"/>
          </a:p>
        </c:txPr>
        <c:crossAx val="86175744"/>
        <c:crosses val="autoZero"/>
        <c:auto val="1"/>
        <c:lblAlgn val="ctr"/>
        <c:lblOffset val="100"/>
        <c:noMultiLvlLbl val="0"/>
      </c:catAx>
      <c:valAx>
        <c:axId val="86175744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86161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933268709222844"/>
          <c:y val="0.90933629410736261"/>
          <c:w val="0.41056434599607877"/>
          <c:h val="7.63395862054410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d-ID"/>
              <a:t>Persentase Tingkat Kepuasan Pengguna (TK)</a:t>
            </a:r>
          </a:p>
        </c:rich>
      </c:tx>
      <c:layout/>
      <c:overlay val="0"/>
      <c:spPr>
        <a:noFill/>
        <a:ln>
          <a:solidFill>
            <a:sysClr val="windowText" lastClr="000000"/>
          </a:solidFill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'8e2'!$C$5</c:f>
              <c:strCache>
                <c:ptCount val="1"/>
                <c:pt idx="0">
                  <c:v>Sangat Baik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'8e2'!$B$7:$B$13</c:f>
              <c:strCache>
                <c:ptCount val="7"/>
                <c:pt idx="0">
                  <c:v>Etika</c:v>
                </c:pt>
                <c:pt idx="1">
                  <c:v>Keahlian pada bidang ilmu (kompetensi utama)</c:v>
                </c:pt>
                <c:pt idx="2">
                  <c:v>Kemampuan berbahasa asing</c:v>
                </c:pt>
                <c:pt idx="3">
                  <c:v>Penggunaan teknologi informasi</c:v>
                </c:pt>
                <c:pt idx="4">
                  <c:v>Kemampuan berkomunikasi</c:v>
                </c:pt>
                <c:pt idx="5">
                  <c:v>Kerjasama</c:v>
                </c:pt>
                <c:pt idx="6">
                  <c:v>Pengembangan diri</c:v>
                </c:pt>
              </c:strCache>
            </c:strRef>
          </c:cat>
          <c:val>
            <c:numRef>
              <c:f>'8e2'!$C$7:$C$13</c:f>
              <c:numCache>
                <c:formatCode>0.0</c:formatCode>
                <c:ptCount val="7"/>
                <c:pt idx="0">
                  <c:v>90.625</c:v>
                </c:pt>
                <c:pt idx="1">
                  <c:v>86.458333333333343</c:v>
                </c:pt>
                <c:pt idx="2">
                  <c:v>95.833333333333343</c:v>
                </c:pt>
                <c:pt idx="3">
                  <c:v>59.375</c:v>
                </c:pt>
                <c:pt idx="4">
                  <c:v>65.625</c:v>
                </c:pt>
                <c:pt idx="5">
                  <c:v>63.541666666666664</c:v>
                </c:pt>
                <c:pt idx="6">
                  <c:v>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C9-4847-B106-81A220FCBB80}"/>
            </c:ext>
          </c:extLst>
        </c:ser>
        <c:ser>
          <c:idx val="1"/>
          <c:order val="1"/>
          <c:tx>
            <c:strRef>
              <c:f>'8e2'!$D$5</c:f>
              <c:strCache>
                <c:ptCount val="1"/>
                <c:pt idx="0">
                  <c:v>Baik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'8e2'!$B$7:$B$13</c:f>
              <c:strCache>
                <c:ptCount val="7"/>
                <c:pt idx="0">
                  <c:v>Etika</c:v>
                </c:pt>
                <c:pt idx="1">
                  <c:v>Keahlian pada bidang ilmu (kompetensi utama)</c:v>
                </c:pt>
                <c:pt idx="2">
                  <c:v>Kemampuan berbahasa asing</c:v>
                </c:pt>
                <c:pt idx="3">
                  <c:v>Penggunaan teknologi informasi</c:v>
                </c:pt>
                <c:pt idx="4">
                  <c:v>Kemampuan berkomunikasi</c:v>
                </c:pt>
                <c:pt idx="5">
                  <c:v>Kerjasama</c:v>
                </c:pt>
                <c:pt idx="6">
                  <c:v>Pengembangan diri</c:v>
                </c:pt>
              </c:strCache>
            </c:strRef>
          </c:cat>
          <c:val>
            <c:numRef>
              <c:f>'8e2'!$D$7:$D$13</c:f>
              <c:numCache>
                <c:formatCode>0.0</c:formatCode>
                <c:ptCount val="7"/>
                <c:pt idx="0">
                  <c:v>9.375</c:v>
                </c:pt>
                <c:pt idx="1">
                  <c:v>13.541666666666666</c:v>
                </c:pt>
                <c:pt idx="2">
                  <c:v>4.1666666666666661</c:v>
                </c:pt>
                <c:pt idx="3">
                  <c:v>30.208333333333332</c:v>
                </c:pt>
                <c:pt idx="4">
                  <c:v>34.375</c:v>
                </c:pt>
                <c:pt idx="5">
                  <c:v>36.458333333333329</c:v>
                </c:pt>
                <c:pt idx="6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BC9-4847-B106-81A220FCBB80}"/>
            </c:ext>
          </c:extLst>
        </c:ser>
        <c:ser>
          <c:idx val="2"/>
          <c:order val="2"/>
          <c:tx>
            <c:strRef>
              <c:f>'8e2'!$E$5</c:f>
              <c:strCache>
                <c:ptCount val="1"/>
                <c:pt idx="0">
                  <c:v>Cukup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'8e2'!$B$7:$B$13</c:f>
              <c:strCache>
                <c:ptCount val="7"/>
                <c:pt idx="0">
                  <c:v>Etika</c:v>
                </c:pt>
                <c:pt idx="1">
                  <c:v>Keahlian pada bidang ilmu (kompetensi utama)</c:v>
                </c:pt>
                <c:pt idx="2">
                  <c:v>Kemampuan berbahasa asing</c:v>
                </c:pt>
                <c:pt idx="3">
                  <c:v>Penggunaan teknologi informasi</c:v>
                </c:pt>
                <c:pt idx="4">
                  <c:v>Kemampuan berkomunikasi</c:v>
                </c:pt>
                <c:pt idx="5">
                  <c:v>Kerjasama</c:v>
                </c:pt>
                <c:pt idx="6">
                  <c:v>Pengembangan diri</c:v>
                </c:pt>
              </c:strCache>
            </c:strRef>
          </c:cat>
          <c:val>
            <c:numRef>
              <c:f>'8e2'!$E$7:$E$13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BC9-4847-B106-81A220FCBB80}"/>
            </c:ext>
          </c:extLst>
        </c:ser>
        <c:ser>
          <c:idx val="3"/>
          <c:order val="3"/>
          <c:tx>
            <c:strRef>
              <c:f>'8e2'!$F$5</c:f>
              <c:strCache>
                <c:ptCount val="1"/>
                <c:pt idx="0">
                  <c:v>Kurang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'8e2'!$B$7:$B$13</c:f>
              <c:strCache>
                <c:ptCount val="7"/>
                <c:pt idx="0">
                  <c:v>Etika</c:v>
                </c:pt>
                <c:pt idx="1">
                  <c:v>Keahlian pada bidang ilmu (kompetensi utama)</c:v>
                </c:pt>
                <c:pt idx="2">
                  <c:v>Kemampuan berbahasa asing</c:v>
                </c:pt>
                <c:pt idx="3">
                  <c:v>Penggunaan teknologi informasi</c:v>
                </c:pt>
                <c:pt idx="4">
                  <c:v>Kemampuan berkomunikasi</c:v>
                </c:pt>
                <c:pt idx="5">
                  <c:v>Kerjasama</c:v>
                </c:pt>
                <c:pt idx="6">
                  <c:v>Pengembangan diri</c:v>
                </c:pt>
              </c:strCache>
            </c:strRef>
          </c:cat>
          <c:val>
            <c:numRef>
              <c:f>'8e2'!$F$7:$F$13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BC9-4847-B106-81A220FCB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82095488"/>
        <c:axId val="82105472"/>
      </c:barChart>
      <c:catAx>
        <c:axId val="82095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d-ID"/>
          </a:p>
        </c:txPr>
        <c:crossAx val="82105472"/>
        <c:crosses val="autoZero"/>
        <c:auto val="1"/>
        <c:lblAlgn val="ctr"/>
        <c:lblOffset val="100"/>
        <c:noMultiLvlLbl val="0"/>
      </c:catAx>
      <c:valAx>
        <c:axId val="82105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d-ID"/>
          </a:p>
        </c:txPr>
        <c:crossAx val="82095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leo" panose="020F0502020204030203" pitchFamily="34" charset="0"/>
                <a:ea typeface="+mn-ea"/>
                <a:cs typeface="+mn-cs"/>
              </a:defRPr>
            </a:pPr>
            <a:r>
              <a:rPr lang="id-ID"/>
              <a:t>Tingkat Kepuasan (TK) Pengguna Alumni</a:t>
            </a:r>
          </a:p>
        </c:rich>
      </c:tx>
      <c:layout/>
      <c:overlay val="0"/>
      <c:spPr>
        <a:noFill/>
        <a:ln>
          <a:solidFill>
            <a:sysClr val="windowText" lastClr="000000"/>
          </a:solidFill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'8e2'!$I$6</c:f>
              <c:strCache>
                <c:ptCount val="1"/>
                <c:pt idx="0">
                  <c:v>Skor TK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leo" panose="020F0502020204030203" pitchFamily="34" charset="0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'8e2'!$B$7:$B$14</c:f>
              <c:strCache>
                <c:ptCount val="8"/>
                <c:pt idx="0">
                  <c:v>Etika</c:v>
                </c:pt>
                <c:pt idx="1">
                  <c:v>Keahlian pada bidang ilmu (kompetensi utama)</c:v>
                </c:pt>
                <c:pt idx="2">
                  <c:v>Kemampuan berbahasa asing</c:v>
                </c:pt>
                <c:pt idx="3">
                  <c:v>Penggunaan teknologi informasi</c:v>
                </c:pt>
                <c:pt idx="4">
                  <c:v>Kemampuan berkomunikasi</c:v>
                </c:pt>
                <c:pt idx="5">
                  <c:v>Kerjasama</c:v>
                </c:pt>
                <c:pt idx="6">
                  <c:v>Pengembangan diri</c:v>
                </c:pt>
                <c:pt idx="7">
                  <c:v>Rata-rata</c:v>
                </c:pt>
              </c:strCache>
            </c:strRef>
          </c:cat>
          <c:val>
            <c:numRef>
              <c:f>'8e2'!$I$7:$I$14</c:f>
              <c:numCache>
                <c:formatCode>0.00</c:formatCode>
                <c:ptCount val="8"/>
                <c:pt idx="0">
                  <c:v>3.90625</c:v>
                </c:pt>
                <c:pt idx="1">
                  <c:v>3.8645833333333339</c:v>
                </c:pt>
                <c:pt idx="2">
                  <c:v>3.9583333333333339</c:v>
                </c:pt>
                <c:pt idx="3">
                  <c:v>3.28125</c:v>
                </c:pt>
                <c:pt idx="4">
                  <c:v>3.65625</c:v>
                </c:pt>
                <c:pt idx="5">
                  <c:v>3.6354166666666661</c:v>
                </c:pt>
                <c:pt idx="6">
                  <c:v>3.75</c:v>
                </c:pt>
                <c:pt idx="7">
                  <c:v>3.7217261904761907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1D-4402-B733-0159802A4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86194048"/>
        <c:axId val="86195584"/>
      </c:barChart>
      <c:catAx>
        <c:axId val="86194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leo" panose="020F0502020204030203" pitchFamily="34" charset="0"/>
                <a:ea typeface="+mn-ea"/>
                <a:cs typeface="+mn-cs"/>
              </a:defRPr>
            </a:pPr>
            <a:endParaRPr lang="id-ID"/>
          </a:p>
        </c:txPr>
        <c:crossAx val="86195584"/>
        <c:crosses val="autoZero"/>
        <c:auto val="1"/>
        <c:lblAlgn val="ctr"/>
        <c:lblOffset val="100"/>
        <c:noMultiLvlLbl val="0"/>
      </c:catAx>
      <c:valAx>
        <c:axId val="86195584"/>
        <c:scaling>
          <c:orientation val="minMax"/>
        </c:scaling>
        <c:delete val="1"/>
        <c:axPos val="b"/>
        <c:numFmt formatCode="0.00" sourceLinked="1"/>
        <c:majorTickMark val="none"/>
        <c:minorTickMark val="none"/>
        <c:tickLblPos val="nextTo"/>
        <c:crossAx val="8619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leo" panose="020F0502020204030203" pitchFamily="34" charset="0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leo" panose="020F0502020204030203" pitchFamily="34" charset="0"/>
        </a:defRPr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7" Type="http://schemas.openxmlformats.org/officeDocument/2006/relationships/chart" Target="../charts/chart5.xml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222250</xdr:colOff>
      <xdr:row>38</xdr:row>
      <xdr:rowOff>174625</xdr:rowOff>
    </xdr:from>
    <xdr:to>
      <xdr:col>1</xdr:col>
      <xdr:colOff>1298440</xdr:colOff>
      <xdr:row>38</xdr:row>
      <xdr:rowOff>527006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1B4B9BD-E23D-45AB-8ED3-AC36D2213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9750" y="9128125"/>
          <a:ext cx="1076190" cy="352381"/>
        </a:xfrm>
        <a:prstGeom prst="rect">
          <a:avLst/>
        </a:prstGeom>
      </xdr:spPr>
    </xdr:pic>
    <xdr:clientData/>
  </xdr:twoCellAnchor>
  <xdr:twoCellAnchor editAs="oneCell">
    <xdr:from>
      <xdr:col>1</xdr:col>
      <xdr:colOff>174625</xdr:colOff>
      <xdr:row>37</xdr:row>
      <xdr:rowOff>158750</xdr:rowOff>
    </xdr:from>
    <xdr:to>
      <xdr:col>1</xdr:col>
      <xdr:colOff>1288911</xdr:colOff>
      <xdr:row>37</xdr:row>
      <xdr:rowOff>482560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8840DB26-08DE-4985-9259-02B4F8BDD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2125" y="8921750"/>
          <a:ext cx="1114286" cy="3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39</xdr:row>
      <xdr:rowOff>47625</xdr:rowOff>
    </xdr:from>
    <xdr:to>
      <xdr:col>1</xdr:col>
      <xdr:colOff>1625405</xdr:colOff>
      <xdr:row>39</xdr:row>
      <xdr:rowOff>371435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FB376FDD-7B98-44EA-A951-FEA32717B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0" y="9953625"/>
          <a:ext cx="1561905" cy="3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</xdr:colOff>
      <xdr:row>39</xdr:row>
      <xdr:rowOff>381000</xdr:rowOff>
    </xdr:from>
    <xdr:to>
      <xdr:col>1</xdr:col>
      <xdr:colOff>1596827</xdr:colOff>
      <xdr:row>39</xdr:row>
      <xdr:rowOff>514333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FBD01058-CDE0-456B-B047-A38F13CB29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33375" y="10287000"/>
          <a:ext cx="1580952" cy="1333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222250</xdr:colOff>
      <xdr:row>44</xdr:row>
      <xdr:rowOff>174625</xdr:rowOff>
    </xdr:from>
    <xdr:to>
      <xdr:col>1</xdr:col>
      <xdr:colOff>1298440</xdr:colOff>
      <xdr:row>44</xdr:row>
      <xdr:rowOff>527006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7F261233-B4D8-4A8E-9D88-B5111AFD3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6575" y="9509125"/>
          <a:ext cx="1076190" cy="352381"/>
        </a:xfrm>
        <a:prstGeom prst="rect">
          <a:avLst/>
        </a:prstGeom>
      </xdr:spPr>
    </xdr:pic>
    <xdr:clientData/>
  </xdr:twoCellAnchor>
  <xdr:twoCellAnchor editAs="oneCell">
    <xdr:from>
      <xdr:col>1</xdr:col>
      <xdr:colOff>174625</xdr:colOff>
      <xdr:row>43</xdr:row>
      <xdr:rowOff>158750</xdr:rowOff>
    </xdr:from>
    <xdr:to>
      <xdr:col>1</xdr:col>
      <xdr:colOff>1288911</xdr:colOff>
      <xdr:row>43</xdr:row>
      <xdr:rowOff>482560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304632C9-C6CD-4566-AC87-DC47931B72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8950" y="8921750"/>
          <a:ext cx="1114286" cy="3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45</xdr:row>
      <xdr:rowOff>47625</xdr:rowOff>
    </xdr:from>
    <xdr:to>
      <xdr:col>1</xdr:col>
      <xdr:colOff>1625405</xdr:colOff>
      <xdr:row>45</xdr:row>
      <xdr:rowOff>371435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A03E6F99-8D5B-4F0E-86A4-818AC509F7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7825" y="9953625"/>
          <a:ext cx="1561905" cy="3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</xdr:colOff>
      <xdr:row>45</xdr:row>
      <xdr:rowOff>381000</xdr:rowOff>
    </xdr:from>
    <xdr:to>
      <xdr:col>1</xdr:col>
      <xdr:colOff>1596827</xdr:colOff>
      <xdr:row>45</xdr:row>
      <xdr:rowOff>514333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9DB3FCE3-197F-4792-AAFD-8F1EC55B66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30200" y="10287000"/>
          <a:ext cx="1580952" cy="1333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222250</xdr:colOff>
      <xdr:row>46</xdr:row>
      <xdr:rowOff>174625</xdr:rowOff>
    </xdr:from>
    <xdr:to>
      <xdr:col>1</xdr:col>
      <xdr:colOff>1298440</xdr:colOff>
      <xdr:row>46</xdr:row>
      <xdr:rowOff>527006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C2D0575F-24EF-44CE-A2C3-16B1CE05E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6575" y="10271125"/>
          <a:ext cx="1076190" cy="352381"/>
        </a:xfrm>
        <a:prstGeom prst="rect">
          <a:avLst/>
        </a:prstGeom>
      </xdr:spPr>
    </xdr:pic>
    <xdr:clientData/>
  </xdr:twoCellAnchor>
  <xdr:twoCellAnchor editAs="oneCell">
    <xdr:from>
      <xdr:col>1</xdr:col>
      <xdr:colOff>174625</xdr:colOff>
      <xdr:row>45</xdr:row>
      <xdr:rowOff>158750</xdr:rowOff>
    </xdr:from>
    <xdr:to>
      <xdr:col>1</xdr:col>
      <xdr:colOff>1288911</xdr:colOff>
      <xdr:row>45</xdr:row>
      <xdr:rowOff>482560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FE64BF09-442D-4B7E-9E27-5158CF130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8950" y="9683750"/>
          <a:ext cx="1114286" cy="3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47</xdr:row>
      <xdr:rowOff>47625</xdr:rowOff>
    </xdr:from>
    <xdr:to>
      <xdr:col>1</xdr:col>
      <xdr:colOff>1625405</xdr:colOff>
      <xdr:row>47</xdr:row>
      <xdr:rowOff>371435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4860A80D-40F1-4C7F-B7BD-747393FD6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7825" y="10715625"/>
          <a:ext cx="1561905" cy="3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</xdr:colOff>
      <xdr:row>47</xdr:row>
      <xdr:rowOff>381000</xdr:rowOff>
    </xdr:from>
    <xdr:to>
      <xdr:col>1</xdr:col>
      <xdr:colOff>1596827</xdr:colOff>
      <xdr:row>47</xdr:row>
      <xdr:rowOff>514333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779ADD1-3216-4DEF-B12A-2E5F9BB954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30200" y="11049000"/>
          <a:ext cx="1580952" cy="1333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329406</xdr:colOff>
      <xdr:row>13</xdr:row>
      <xdr:rowOff>47413</xdr:rowOff>
    </xdr:from>
    <xdr:to>
      <xdr:col>7</xdr:col>
      <xdr:colOff>714375</xdr:colOff>
      <xdr:row>14</xdr:row>
      <xdr:rowOff>93623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245FD260-8C6E-4EEA-B14F-EC036B5946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91931" y="3095413"/>
          <a:ext cx="1261269" cy="37006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9</xdr:col>
      <xdr:colOff>497416</xdr:colOff>
      <xdr:row>19</xdr:row>
      <xdr:rowOff>10583</xdr:rowOff>
    </xdr:from>
    <xdr:to>
      <xdr:col>18</xdr:col>
      <xdr:colOff>6992</xdr:colOff>
      <xdr:row>27</xdr:row>
      <xdr:rowOff>51592</xdr:rowOff>
    </xdr:to>
    <xdr:graphicFrame macro="">
      <xdr:nvGraphicFramePr>
        <xdr:cNvPr id="3" name="Chart 2" title="Indeks Prestasi Kumulatif (IPK) Lulusan">
          <a:extLst>
            <a:ext uri="{FF2B5EF4-FFF2-40B4-BE49-F238E27FC236}">
              <a16:creationId xmlns:a16="http://schemas.microsoft.com/office/drawing/2014/main" xmlns="" id="{7DC6C03A-4DD4-447B-8C19-D181EAF265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285750</xdr:colOff>
      <xdr:row>33</xdr:row>
      <xdr:rowOff>13609</xdr:rowOff>
    </xdr:from>
    <xdr:to>
      <xdr:col>13</xdr:col>
      <xdr:colOff>108858</xdr:colOff>
      <xdr:row>42</xdr:row>
      <xdr:rowOff>149867</xdr:rowOff>
    </xdr:to>
    <xdr:graphicFrame macro="">
      <xdr:nvGraphicFramePr>
        <xdr:cNvPr id="4" name="Chart 3" title="Indeks Prestasi Kumulatif (IPK) Lulusan">
          <a:extLst>
            <a:ext uri="{FF2B5EF4-FFF2-40B4-BE49-F238E27FC236}">
              <a16:creationId xmlns:a16="http://schemas.microsoft.com/office/drawing/2014/main" xmlns="" id="{D6326288-E7BB-4DA9-B9B7-31D96056EF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11</xdr:row>
      <xdr:rowOff>19050</xdr:rowOff>
    </xdr:from>
    <xdr:to>
      <xdr:col>2</xdr:col>
      <xdr:colOff>85594</xdr:colOff>
      <xdr:row>12</xdr:row>
      <xdr:rowOff>171407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BD0CCA0A-8A2E-48BE-BE82-82C05208C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2324100"/>
          <a:ext cx="1047619" cy="342857"/>
        </a:xfrm>
        <a:prstGeom prst="rect">
          <a:avLst/>
        </a:prstGeom>
      </xdr:spPr>
    </xdr:pic>
    <xdr:clientData/>
  </xdr:twoCellAnchor>
  <xdr:twoCellAnchor editAs="oneCell">
    <xdr:from>
      <xdr:col>2</xdr:col>
      <xdr:colOff>209550</xdr:colOff>
      <xdr:row>11</xdr:row>
      <xdr:rowOff>28575</xdr:rowOff>
    </xdr:from>
    <xdr:to>
      <xdr:col>5</xdr:col>
      <xdr:colOff>152079</xdr:colOff>
      <xdr:row>12</xdr:row>
      <xdr:rowOff>180932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CAEA3BFE-CC05-4400-9E0C-B2F496EDFE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66875" y="2333625"/>
          <a:ext cx="2571429" cy="342857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571500</xdr:colOff>
      <xdr:row>15</xdr:row>
      <xdr:rowOff>28575</xdr:rowOff>
    </xdr:from>
    <xdr:to>
      <xdr:col>2</xdr:col>
      <xdr:colOff>809413</xdr:colOff>
      <xdr:row>16</xdr:row>
      <xdr:rowOff>28551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C31D530D-08FA-4F3A-A4E5-2EBEB72F9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3095625"/>
          <a:ext cx="1695238" cy="190476"/>
        </a:xfrm>
        <a:prstGeom prst="rect">
          <a:avLst/>
        </a:prstGeom>
      </xdr:spPr>
    </xdr:pic>
    <xdr:clientData/>
  </xdr:twoCellAnchor>
  <xdr:twoCellAnchor editAs="oneCell">
    <xdr:from>
      <xdr:col>0</xdr:col>
      <xdr:colOff>504825</xdr:colOff>
      <xdr:row>13</xdr:row>
      <xdr:rowOff>142875</xdr:rowOff>
    </xdr:from>
    <xdr:to>
      <xdr:col>6</xdr:col>
      <xdr:colOff>485157</xdr:colOff>
      <xdr:row>14</xdr:row>
      <xdr:rowOff>85708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FDA18C9E-4557-4DFB-88D5-24A0AB1F91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04825" y="2828925"/>
          <a:ext cx="4942857" cy="133333"/>
        </a:xfrm>
        <a:prstGeom prst="rect">
          <a:avLst/>
        </a:prstGeom>
      </xdr:spPr>
    </xdr:pic>
    <xdr:clientData/>
  </xdr:twoCellAnchor>
  <xdr:twoCellAnchor>
    <xdr:from>
      <xdr:col>7</xdr:col>
      <xdr:colOff>107156</xdr:colOff>
      <xdr:row>3</xdr:row>
      <xdr:rowOff>11907</xdr:rowOff>
    </xdr:from>
    <xdr:to>
      <xdr:col>14</xdr:col>
      <xdr:colOff>445407</xdr:colOff>
      <xdr:row>12</xdr:row>
      <xdr:rowOff>12699</xdr:rowOff>
    </xdr:to>
    <xdr:graphicFrame macro="">
      <xdr:nvGraphicFramePr>
        <xdr:cNvPr id="6" name="Chart 5" title="Indeks Prestasi Kumulatif (IPK) Lulusan">
          <a:extLst>
            <a:ext uri="{FF2B5EF4-FFF2-40B4-BE49-F238E27FC236}">
              <a16:creationId xmlns:a16="http://schemas.microsoft.com/office/drawing/2014/main" xmlns="" id="{9C9ACE5B-8ED9-4A3B-AECC-C75631EA59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9525</xdr:colOff>
      <xdr:row>14</xdr:row>
      <xdr:rowOff>0</xdr:rowOff>
    </xdr:from>
    <xdr:to>
      <xdr:col>14</xdr:col>
      <xdr:colOff>347776</xdr:colOff>
      <xdr:row>24</xdr:row>
      <xdr:rowOff>19842</xdr:rowOff>
    </xdr:to>
    <xdr:graphicFrame macro="">
      <xdr:nvGraphicFramePr>
        <xdr:cNvPr id="7" name="Chart 6" title="Indeks Prestasi Kumulatif (IPK) Lulusan">
          <a:extLst>
            <a:ext uri="{FF2B5EF4-FFF2-40B4-BE49-F238E27FC236}">
              <a16:creationId xmlns:a16="http://schemas.microsoft.com/office/drawing/2014/main" xmlns="" id="{442E11C0-982E-44D5-9848-B5917A0977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0</xdr:colOff>
      <xdr:row>25</xdr:row>
      <xdr:rowOff>0</xdr:rowOff>
    </xdr:from>
    <xdr:to>
      <xdr:col>14</xdr:col>
      <xdr:colOff>338251</xdr:colOff>
      <xdr:row>35</xdr:row>
      <xdr:rowOff>19842</xdr:rowOff>
    </xdr:to>
    <xdr:graphicFrame macro="">
      <xdr:nvGraphicFramePr>
        <xdr:cNvPr id="8" name="Chart 7" title="Indeks Prestasi Kumulatif (IPK) Lulusan">
          <a:extLst>
            <a:ext uri="{FF2B5EF4-FFF2-40B4-BE49-F238E27FC236}">
              <a16:creationId xmlns:a16="http://schemas.microsoft.com/office/drawing/2014/main" xmlns="" id="{50DDAE2A-8D90-4058-A093-DDB66F5A03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2</xdr:col>
      <xdr:colOff>828468</xdr:colOff>
      <xdr:row>11</xdr:row>
      <xdr:rowOff>161905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22BB0752-6411-49D5-A432-B4BA36898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" y="2781300"/>
          <a:ext cx="1657143" cy="1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209550</xdr:colOff>
      <xdr:row>12</xdr:row>
      <xdr:rowOff>0</xdr:rowOff>
    </xdr:from>
    <xdr:to>
      <xdr:col>2</xdr:col>
      <xdr:colOff>571351</xdr:colOff>
      <xdr:row>13</xdr:row>
      <xdr:rowOff>104738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9A596F9E-C617-47B6-A6D4-8ADC709CFB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9625" y="2971800"/>
          <a:ext cx="1190476" cy="295238"/>
        </a:xfrm>
        <a:prstGeom prst="rect">
          <a:avLst/>
        </a:prstGeom>
      </xdr:spPr>
    </xdr:pic>
    <xdr:clientData/>
  </xdr:twoCellAnchor>
  <xdr:twoCellAnchor>
    <xdr:from>
      <xdr:col>7</xdr:col>
      <xdr:colOff>476249</xdr:colOff>
      <xdr:row>17</xdr:row>
      <xdr:rowOff>142874</xdr:rowOff>
    </xdr:from>
    <xdr:to>
      <xdr:col>15</xdr:col>
      <xdr:colOff>571500</xdr:colOff>
      <xdr:row>28</xdr:row>
      <xdr:rowOff>178592</xdr:rowOff>
    </xdr:to>
    <xdr:graphicFrame macro="">
      <xdr:nvGraphicFramePr>
        <xdr:cNvPr id="4" name="Chart 3" title="Indeks Prestasi Kumulatif (IPK) Lulusan">
          <a:extLst>
            <a:ext uri="{FF2B5EF4-FFF2-40B4-BE49-F238E27FC236}">
              <a16:creationId xmlns:a16="http://schemas.microsoft.com/office/drawing/2014/main" xmlns="" id="{2A6FC2A0-CD83-48B0-B569-9429B4091B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938893</xdr:colOff>
      <xdr:row>10</xdr:row>
      <xdr:rowOff>176893</xdr:rowOff>
    </xdr:from>
    <xdr:to>
      <xdr:col>15</xdr:col>
      <xdr:colOff>27214</xdr:colOff>
      <xdr:row>12</xdr:row>
      <xdr:rowOff>27215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xmlns="" id="{D256C200-0A66-4B6D-8868-4D64E562E739}"/>
            </a:ext>
          </a:extLst>
        </xdr:cNvPr>
        <xdr:cNvCxnSpPr/>
      </xdr:nvCxnSpPr>
      <xdr:spPr>
        <a:xfrm>
          <a:off x="6768193" y="2767693"/>
          <a:ext cx="4774746" cy="23132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535785</xdr:colOff>
      <xdr:row>9</xdr:row>
      <xdr:rowOff>166687</xdr:rowOff>
    </xdr:from>
    <xdr:to>
      <xdr:col>2</xdr:col>
      <xdr:colOff>535785</xdr:colOff>
      <xdr:row>14</xdr:row>
      <xdr:rowOff>154781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EDE7D388-2F1D-4BD6-8A75-7CA241EA17D6}"/>
            </a:ext>
          </a:extLst>
        </xdr:cNvPr>
        <xdr:cNvCxnSpPr/>
      </xdr:nvCxnSpPr>
      <xdr:spPr>
        <a:xfrm>
          <a:off x="1964535" y="2566987"/>
          <a:ext cx="0" cy="940594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535785</xdr:colOff>
      <xdr:row>14</xdr:row>
      <xdr:rowOff>154781</xdr:rowOff>
    </xdr:from>
    <xdr:to>
      <xdr:col>11</xdr:col>
      <xdr:colOff>154785</xdr:colOff>
      <xdr:row>14</xdr:row>
      <xdr:rowOff>154781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A5E34B4E-4B18-443C-95EB-31F065D59190}"/>
            </a:ext>
          </a:extLst>
        </xdr:cNvPr>
        <xdr:cNvCxnSpPr/>
      </xdr:nvCxnSpPr>
      <xdr:spPr>
        <a:xfrm>
          <a:off x="1964535" y="3507581"/>
          <a:ext cx="7343775" cy="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130972</xdr:colOff>
      <xdr:row>11</xdr:row>
      <xdr:rowOff>95250</xdr:rowOff>
    </xdr:from>
    <xdr:to>
      <xdr:col>11</xdr:col>
      <xdr:colOff>130972</xdr:colOff>
      <xdr:row>14</xdr:row>
      <xdr:rowOff>154781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xmlns="" id="{49896827-61B0-470F-A562-8FBF40FBBF95}"/>
            </a:ext>
          </a:extLst>
        </xdr:cNvPr>
        <xdr:cNvCxnSpPr/>
      </xdr:nvCxnSpPr>
      <xdr:spPr>
        <a:xfrm flipV="1">
          <a:off x="9284497" y="2876550"/>
          <a:ext cx="0" cy="631031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435428</xdr:colOff>
      <xdr:row>7</xdr:row>
      <xdr:rowOff>0</xdr:rowOff>
    </xdr:from>
    <xdr:to>
      <xdr:col>19</xdr:col>
      <xdr:colOff>421822</xdr:colOff>
      <xdr:row>19</xdr:row>
      <xdr:rowOff>54430</xdr:rowOff>
    </xdr:to>
    <xdr:graphicFrame macro="">
      <xdr:nvGraphicFramePr>
        <xdr:cNvPr id="2" name="Chart 1" title="Indeks Prestasi Kumulatif (IPK) Lulusan">
          <a:extLst>
            <a:ext uri="{FF2B5EF4-FFF2-40B4-BE49-F238E27FC236}">
              <a16:creationId xmlns:a16="http://schemas.microsoft.com/office/drawing/2014/main" xmlns="" id="{3D6B463D-392F-4A0A-BFE6-1277082AA1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136072</xdr:colOff>
      <xdr:row>23</xdr:row>
      <xdr:rowOff>27214</xdr:rowOff>
    </xdr:from>
    <xdr:to>
      <xdr:col>6</xdr:col>
      <xdr:colOff>857252</xdr:colOff>
      <xdr:row>37</xdr:row>
      <xdr:rowOff>13608</xdr:rowOff>
    </xdr:to>
    <xdr:graphicFrame macro="">
      <xdr:nvGraphicFramePr>
        <xdr:cNvPr id="3" name="Chart 2" title="Indeks Prestasi Kumulatif (IPK) Lulusan">
          <a:extLst>
            <a:ext uri="{FF2B5EF4-FFF2-40B4-BE49-F238E27FC236}">
              <a16:creationId xmlns:a16="http://schemas.microsoft.com/office/drawing/2014/main" xmlns="" id="{F1CA1076-EE6F-4BB9-89C2-FF9C967850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23</xdr:row>
      <xdr:rowOff>0</xdr:rowOff>
    </xdr:from>
    <xdr:to>
      <xdr:col>19</xdr:col>
      <xdr:colOff>81645</xdr:colOff>
      <xdr:row>36</xdr:row>
      <xdr:rowOff>176894</xdr:rowOff>
    </xdr:to>
    <xdr:graphicFrame macro="">
      <xdr:nvGraphicFramePr>
        <xdr:cNvPr id="4" name="Chart 3" title="Indeks Prestasi Kumulatif (IPK) Lulusan">
          <a:extLst>
            <a:ext uri="{FF2B5EF4-FFF2-40B4-BE49-F238E27FC236}">
              <a16:creationId xmlns:a16="http://schemas.microsoft.com/office/drawing/2014/main" xmlns="" id="{5A868B33-DB1A-43E4-A2A2-7BADC4C9C9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95249</xdr:colOff>
      <xdr:row>6</xdr:row>
      <xdr:rowOff>180975</xdr:rowOff>
    </xdr:from>
    <xdr:to>
      <xdr:col>14</xdr:col>
      <xdr:colOff>28574</xdr:colOff>
      <xdr:row>17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D02E7CC9-121F-424E-AE9A-CA3C0A3E88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C16" sqref="C16"/>
    </sheetView>
  </sheetViews>
  <sheetFormatPr defaultRowHeight="15" x14ac:dyDescent="0.25"/>
  <cols>
    <col min="1" max="1" width="4.42578125" style="25" customWidth="1"/>
    <col min="2" max="2" width="24.28515625" customWidth="1"/>
    <col min="3" max="3" width="108.85546875" customWidth="1"/>
    <col min="4" max="4" width="50.7109375" customWidth="1"/>
  </cols>
  <sheetData>
    <row r="1" spans="1:4" x14ac:dyDescent="0.25">
      <c r="A1" s="26" t="s">
        <v>0</v>
      </c>
      <c r="B1" s="27" t="s">
        <v>111</v>
      </c>
      <c r="C1" s="27" t="s">
        <v>112</v>
      </c>
      <c r="D1" s="27" t="s">
        <v>115</v>
      </c>
    </row>
    <row r="2" spans="1:4" x14ac:dyDescent="0.25">
      <c r="A2" s="6">
        <v>1</v>
      </c>
      <c r="B2" s="4" t="s">
        <v>103</v>
      </c>
      <c r="C2" s="4" t="s">
        <v>104</v>
      </c>
      <c r="D2" s="4" t="s">
        <v>114</v>
      </c>
    </row>
    <row r="3" spans="1:4" x14ac:dyDescent="0.25">
      <c r="A3" s="6">
        <v>2</v>
      </c>
      <c r="B3" s="4" t="s">
        <v>105</v>
      </c>
      <c r="C3" s="4" t="s">
        <v>106</v>
      </c>
      <c r="D3" s="4" t="s">
        <v>117</v>
      </c>
    </row>
    <row r="4" spans="1:4" x14ac:dyDescent="0.25">
      <c r="A4" s="6">
        <v>3</v>
      </c>
      <c r="B4" s="4" t="s">
        <v>107</v>
      </c>
      <c r="C4" s="4" t="s">
        <v>108</v>
      </c>
      <c r="D4" s="4" t="s">
        <v>118</v>
      </c>
    </row>
    <row r="5" spans="1:4" x14ac:dyDescent="0.25">
      <c r="A5" s="6">
        <v>4</v>
      </c>
      <c r="B5" s="4" t="s">
        <v>109</v>
      </c>
      <c r="C5" s="4" t="s">
        <v>113</v>
      </c>
      <c r="D5" s="4" t="s">
        <v>119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"/>
  <sheetViews>
    <sheetView workbookViewId="0">
      <selection activeCell="D16" sqref="D16"/>
    </sheetView>
  </sheetViews>
  <sheetFormatPr defaultRowHeight="15" x14ac:dyDescent="0.25"/>
  <sheetData>
    <row r="2" spans="1:7" x14ac:dyDescent="0.25">
      <c r="B2" s="102" t="s">
        <v>93</v>
      </c>
      <c r="C2" s="102" t="s">
        <v>94</v>
      </c>
      <c r="D2" s="102" t="s">
        <v>95</v>
      </c>
      <c r="E2" s="102"/>
      <c r="F2" s="102"/>
    </row>
    <row r="3" spans="1:7" ht="25.5" x14ac:dyDescent="0.25">
      <c r="B3" s="102"/>
      <c r="C3" s="102"/>
      <c r="D3" s="20" t="s">
        <v>96</v>
      </c>
      <c r="E3" s="20" t="s">
        <v>97</v>
      </c>
      <c r="F3" s="20" t="s">
        <v>98</v>
      </c>
    </row>
    <row r="4" spans="1:7" x14ac:dyDescent="0.25">
      <c r="B4" s="21">
        <v>2</v>
      </c>
      <c r="C4" s="21">
        <v>3</v>
      </c>
      <c r="D4" s="21">
        <v>5</v>
      </c>
      <c r="E4" s="21">
        <v>6</v>
      </c>
      <c r="F4" s="21">
        <v>7</v>
      </c>
      <c r="G4" t="s">
        <v>102</v>
      </c>
    </row>
    <row r="5" spans="1:7" x14ac:dyDescent="0.25">
      <c r="A5" t="s">
        <v>99</v>
      </c>
      <c r="B5" s="22">
        <f>90+8</f>
        <v>98</v>
      </c>
      <c r="C5" s="23">
        <v>29</v>
      </c>
      <c r="D5" s="22">
        <v>22</v>
      </c>
      <c r="E5" s="22">
        <v>5</v>
      </c>
      <c r="F5" s="22">
        <v>0</v>
      </c>
      <c r="G5" s="24">
        <v>5.7</v>
      </c>
    </row>
    <row r="6" spans="1:7" x14ac:dyDescent="0.25">
      <c r="A6" t="s">
        <v>100</v>
      </c>
      <c r="B6" s="22">
        <f>68+53</f>
        <v>121</v>
      </c>
      <c r="C6" s="23">
        <v>35</v>
      </c>
      <c r="D6" s="22">
        <v>29</v>
      </c>
      <c r="E6" s="22">
        <v>5</v>
      </c>
      <c r="F6" s="22">
        <v>0</v>
      </c>
      <c r="G6" s="24">
        <v>5.3</v>
      </c>
    </row>
    <row r="7" spans="1:7" x14ac:dyDescent="0.25">
      <c r="A7" t="s">
        <v>101</v>
      </c>
      <c r="B7" s="22">
        <f>79+42</f>
        <v>121</v>
      </c>
      <c r="C7" s="23">
        <v>37</v>
      </c>
      <c r="D7" s="22">
        <v>31</v>
      </c>
      <c r="E7" s="22">
        <v>4</v>
      </c>
      <c r="F7" s="22">
        <v>0</v>
      </c>
      <c r="G7" s="24">
        <v>5.2</v>
      </c>
    </row>
    <row r="8" spans="1:7" x14ac:dyDescent="0.25">
      <c r="A8" t="s">
        <v>21</v>
      </c>
      <c r="G8" s="25">
        <f>AVERAGE(G5:G7)</f>
        <v>5.3999999999999995</v>
      </c>
    </row>
  </sheetData>
  <mergeCells count="3">
    <mergeCell ref="B2:B3"/>
    <mergeCell ref="C2:C3"/>
    <mergeCell ref="D2:F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5"/>
  <sheetViews>
    <sheetView zoomScaleNormal="100" workbookViewId="0">
      <selection activeCell="B8" sqref="B8"/>
    </sheetView>
  </sheetViews>
  <sheetFormatPr defaultRowHeight="15" x14ac:dyDescent="0.25"/>
  <cols>
    <col min="1" max="1" width="4.7109375" customWidth="1"/>
    <col min="2" max="2" width="31.28515625" customWidth="1"/>
    <col min="3" max="3" width="18.42578125" customWidth="1"/>
    <col min="4" max="4" width="14" customWidth="1"/>
    <col min="5" max="5" width="11.5703125" customWidth="1"/>
    <col min="6" max="6" width="13.85546875" customWidth="1"/>
    <col min="7" max="7" width="10.42578125" customWidth="1"/>
    <col min="8" max="8" width="9.7109375" customWidth="1"/>
    <col min="9" max="9" width="10.7109375" customWidth="1"/>
    <col min="10" max="10" width="11.28515625" customWidth="1"/>
    <col min="11" max="11" width="12.7109375" customWidth="1"/>
    <col min="12" max="12" width="12.28515625" customWidth="1"/>
    <col min="13" max="13" width="14.5703125" customWidth="1"/>
  </cols>
  <sheetData>
    <row r="1" spans="1:13" x14ac:dyDescent="0.25">
      <c r="A1" s="93" t="s">
        <v>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x14ac:dyDescent="0.25">
      <c r="A2" s="5"/>
      <c r="B2" s="5"/>
      <c r="C2" s="19"/>
      <c r="D2" s="5"/>
      <c r="E2" s="5"/>
      <c r="F2" s="5"/>
      <c r="G2" s="5"/>
    </row>
    <row r="3" spans="1:13" x14ac:dyDescent="0.25">
      <c r="A3" t="s">
        <v>2</v>
      </c>
    </row>
    <row r="4" spans="1:13" x14ac:dyDescent="0.25">
      <c r="A4" t="s">
        <v>120</v>
      </c>
    </row>
    <row r="5" spans="1:13" s="2" customFormat="1" ht="75" customHeight="1" x14ac:dyDescent="0.25">
      <c r="A5" s="91" t="s">
        <v>0</v>
      </c>
      <c r="B5" s="91" t="s">
        <v>1</v>
      </c>
      <c r="C5" s="17" t="s">
        <v>116</v>
      </c>
      <c r="D5" s="91" t="s">
        <v>8</v>
      </c>
      <c r="E5" s="91" t="s">
        <v>218</v>
      </c>
      <c r="F5" s="91" t="s">
        <v>18</v>
      </c>
      <c r="G5" s="94" t="s">
        <v>16</v>
      </c>
      <c r="H5" s="94"/>
      <c r="I5" s="94"/>
      <c r="J5" s="94"/>
      <c r="K5" s="94"/>
      <c r="L5" s="94"/>
      <c r="M5" s="94"/>
    </row>
    <row r="6" spans="1:13" s="2" customFormat="1" ht="30" x14ac:dyDescent="0.25">
      <c r="A6" s="92"/>
      <c r="B6" s="92"/>
      <c r="C6" s="18"/>
      <c r="D6" s="92"/>
      <c r="E6" s="92"/>
      <c r="F6" s="92"/>
      <c r="G6" s="7" t="s">
        <v>9</v>
      </c>
      <c r="H6" s="3" t="s">
        <v>10</v>
      </c>
      <c r="I6" s="3" t="s">
        <v>11</v>
      </c>
      <c r="J6" s="3" t="s">
        <v>14</v>
      </c>
      <c r="K6" s="3" t="s">
        <v>12</v>
      </c>
      <c r="L6" s="3" t="s">
        <v>15</v>
      </c>
      <c r="M6" s="3" t="s">
        <v>13</v>
      </c>
    </row>
    <row r="7" spans="1:13" x14ac:dyDescent="0.25">
      <c r="A7" s="6">
        <v>1</v>
      </c>
      <c r="B7" s="107" t="s">
        <v>288</v>
      </c>
      <c r="C7" s="104">
        <v>11310137</v>
      </c>
      <c r="D7" s="6" t="s">
        <v>217</v>
      </c>
      <c r="E7" s="6"/>
      <c r="F7" s="6"/>
      <c r="G7" s="6"/>
      <c r="H7" s="6"/>
      <c r="I7" s="6"/>
      <c r="J7" s="6"/>
      <c r="K7" s="6"/>
      <c r="L7" s="6"/>
      <c r="M7" s="6"/>
    </row>
    <row r="8" spans="1:13" x14ac:dyDescent="0.25">
      <c r="A8" s="6">
        <v>2</v>
      </c>
      <c r="B8" s="4" t="s">
        <v>304</v>
      </c>
      <c r="C8" s="4">
        <v>11310022</v>
      </c>
      <c r="D8" s="6" t="s">
        <v>217</v>
      </c>
      <c r="E8" s="6"/>
      <c r="F8" s="6"/>
      <c r="G8" s="6"/>
      <c r="H8" s="6"/>
      <c r="I8" s="6"/>
      <c r="J8" s="6"/>
      <c r="K8" s="6"/>
      <c r="L8" s="6"/>
      <c r="M8" s="6"/>
    </row>
    <row r="9" spans="1:13" x14ac:dyDescent="0.25">
      <c r="A9" s="6">
        <v>3</v>
      </c>
      <c r="B9" s="107" t="s">
        <v>290</v>
      </c>
      <c r="C9" s="107">
        <v>11310100</v>
      </c>
      <c r="D9" s="117">
        <v>5</v>
      </c>
      <c r="E9" s="6">
        <v>0</v>
      </c>
      <c r="F9" s="6" t="s">
        <v>191</v>
      </c>
      <c r="G9" s="6">
        <v>3</v>
      </c>
      <c r="H9" s="6">
        <v>3</v>
      </c>
      <c r="I9" s="6">
        <v>3</v>
      </c>
      <c r="J9" s="6">
        <v>3</v>
      </c>
      <c r="K9" s="6">
        <v>4</v>
      </c>
      <c r="L9" s="6">
        <v>4</v>
      </c>
      <c r="M9" s="6">
        <v>4</v>
      </c>
    </row>
    <row r="10" spans="1:13" x14ac:dyDescent="0.25">
      <c r="A10" s="6">
        <v>4</v>
      </c>
      <c r="B10" s="107" t="s">
        <v>291</v>
      </c>
      <c r="C10" s="107">
        <v>11310117</v>
      </c>
      <c r="D10" s="117">
        <v>5</v>
      </c>
      <c r="E10" s="6">
        <v>1</v>
      </c>
      <c r="F10" s="6" t="s">
        <v>191</v>
      </c>
      <c r="G10" s="6">
        <v>3</v>
      </c>
      <c r="H10" s="6">
        <v>3</v>
      </c>
      <c r="I10" s="6">
        <v>3</v>
      </c>
      <c r="J10" s="6">
        <v>3</v>
      </c>
      <c r="K10" s="6">
        <v>4</v>
      </c>
      <c r="L10" s="6">
        <v>4</v>
      </c>
      <c r="M10" s="6">
        <v>4</v>
      </c>
    </row>
    <row r="11" spans="1:13" x14ac:dyDescent="0.25">
      <c r="A11" s="6">
        <v>5</v>
      </c>
      <c r="B11" s="107" t="s">
        <v>292</v>
      </c>
      <c r="C11" s="107">
        <v>11310040</v>
      </c>
      <c r="D11" s="117">
        <v>5</v>
      </c>
      <c r="E11" s="6">
        <v>2</v>
      </c>
      <c r="F11" s="6" t="s">
        <v>192</v>
      </c>
      <c r="G11" s="6">
        <v>3</v>
      </c>
      <c r="H11" s="6">
        <v>3</v>
      </c>
      <c r="I11" s="6">
        <v>4</v>
      </c>
      <c r="J11" s="6">
        <v>3</v>
      </c>
      <c r="K11" s="6">
        <v>4</v>
      </c>
      <c r="L11" s="6">
        <v>4</v>
      </c>
      <c r="M11" s="6">
        <v>4</v>
      </c>
    </row>
    <row r="12" spans="1:13" x14ac:dyDescent="0.25">
      <c r="A12" s="6">
        <v>6</v>
      </c>
      <c r="B12" s="107" t="s">
        <v>293</v>
      </c>
      <c r="C12" s="107">
        <v>11310154</v>
      </c>
      <c r="D12" s="117">
        <v>5</v>
      </c>
      <c r="E12" s="6">
        <v>2</v>
      </c>
      <c r="F12" s="6" t="s">
        <v>192</v>
      </c>
      <c r="G12" s="6">
        <v>4</v>
      </c>
      <c r="H12" s="6">
        <v>3</v>
      </c>
      <c r="I12" s="6">
        <v>4</v>
      </c>
      <c r="J12" s="6">
        <v>3</v>
      </c>
      <c r="K12" s="6">
        <v>4</v>
      </c>
      <c r="L12" s="6">
        <v>3</v>
      </c>
      <c r="M12" s="6">
        <v>4</v>
      </c>
    </row>
    <row r="13" spans="1:13" x14ac:dyDescent="0.25">
      <c r="A13" s="6">
        <v>7</v>
      </c>
      <c r="B13" s="107" t="s">
        <v>294</v>
      </c>
      <c r="C13" s="107">
        <v>11310007</v>
      </c>
      <c r="D13" s="117">
        <v>4</v>
      </c>
      <c r="E13" s="6">
        <v>2</v>
      </c>
      <c r="F13" s="6" t="s">
        <v>192</v>
      </c>
      <c r="G13" s="6">
        <v>4</v>
      </c>
      <c r="H13" s="6">
        <v>4</v>
      </c>
      <c r="I13" s="6">
        <v>4</v>
      </c>
      <c r="J13" s="6">
        <v>3</v>
      </c>
      <c r="K13" s="6">
        <v>4</v>
      </c>
      <c r="L13" s="6">
        <v>3</v>
      </c>
      <c r="M13" s="6">
        <v>4</v>
      </c>
    </row>
    <row r="14" spans="1:13" x14ac:dyDescent="0.25">
      <c r="A14" s="6">
        <v>8</v>
      </c>
      <c r="B14" s="107" t="s">
        <v>221</v>
      </c>
      <c r="C14" s="107">
        <v>11311002</v>
      </c>
      <c r="D14" s="117">
        <v>5</v>
      </c>
      <c r="E14" s="6">
        <v>2</v>
      </c>
      <c r="F14" s="6" t="s">
        <v>192</v>
      </c>
      <c r="G14" s="6">
        <v>4</v>
      </c>
      <c r="H14" s="6">
        <v>4</v>
      </c>
      <c r="I14" s="6">
        <v>4</v>
      </c>
      <c r="J14" s="6">
        <v>3</v>
      </c>
      <c r="K14" s="6">
        <v>4</v>
      </c>
      <c r="L14" s="6">
        <v>3</v>
      </c>
      <c r="M14" s="6">
        <v>4</v>
      </c>
    </row>
    <row r="15" spans="1:13" x14ac:dyDescent="0.25">
      <c r="A15" s="6">
        <v>9</v>
      </c>
      <c r="B15" s="107" t="s">
        <v>295</v>
      </c>
      <c r="C15" s="103">
        <v>11310058</v>
      </c>
      <c r="D15" s="117">
        <v>5</v>
      </c>
      <c r="E15" s="6">
        <v>2</v>
      </c>
      <c r="F15" s="6" t="s">
        <v>192</v>
      </c>
      <c r="G15" s="6">
        <v>4</v>
      </c>
      <c r="H15" s="6">
        <v>4</v>
      </c>
      <c r="I15" s="6">
        <v>4</v>
      </c>
      <c r="J15" s="6">
        <v>3</v>
      </c>
      <c r="K15" s="6">
        <v>4</v>
      </c>
      <c r="L15" s="6">
        <v>3</v>
      </c>
      <c r="M15" s="6">
        <v>4</v>
      </c>
    </row>
    <row r="16" spans="1:13" x14ac:dyDescent="0.25">
      <c r="A16" s="6">
        <v>10</v>
      </c>
      <c r="B16" s="4" t="s">
        <v>296</v>
      </c>
      <c r="C16" s="4">
        <v>11310002</v>
      </c>
      <c r="D16" s="117">
        <v>5</v>
      </c>
      <c r="E16" s="6">
        <v>2</v>
      </c>
      <c r="F16" s="6" t="s">
        <v>192</v>
      </c>
      <c r="G16" s="6">
        <v>4</v>
      </c>
      <c r="H16" s="6">
        <v>4</v>
      </c>
      <c r="I16" s="6">
        <v>4</v>
      </c>
      <c r="J16" s="6">
        <v>3</v>
      </c>
      <c r="K16" s="6">
        <v>4</v>
      </c>
      <c r="L16" s="6">
        <v>3</v>
      </c>
      <c r="M16" s="6">
        <v>4</v>
      </c>
    </row>
    <row r="17" spans="1:13" x14ac:dyDescent="0.25">
      <c r="A17" s="6">
        <v>11</v>
      </c>
      <c r="B17" s="4" t="s">
        <v>297</v>
      </c>
      <c r="C17" s="4">
        <v>11310003</v>
      </c>
      <c r="D17" s="117">
        <v>5</v>
      </c>
      <c r="E17" s="6">
        <v>2</v>
      </c>
      <c r="F17" s="6" t="s">
        <v>192</v>
      </c>
      <c r="G17" s="6">
        <v>4</v>
      </c>
      <c r="H17" s="6">
        <v>4</v>
      </c>
      <c r="I17" s="6">
        <v>4</v>
      </c>
      <c r="J17" s="6">
        <v>3</v>
      </c>
      <c r="K17" s="6">
        <v>4</v>
      </c>
      <c r="L17" s="6">
        <v>3</v>
      </c>
      <c r="M17" s="6">
        <v>4</v>
      </c>
    </row>
    <row r="18" spans="1:13" x14ac:dyDescent="0.25">
      <c r="A18" s="6">
        <v>12</v>
      </c>
      <c r="B18" s="4" t="s">
        <v>298</v>
      </c>
      <c r="C18" s="4">
        <v>11310006</v>
      </c>
      <c r="D18" s="117">
        <v>5</v>
      </c>
      <c r="E18" s="6">
        <v>3</v>
      </c>
      <c r="F18" s="6" t="s">
        <v>192</v>
      </c>
      <c r="G18" s="6">
        <v>4</v>
      </c>
      <c r="H18" s="6">
        <v>4</v>
      </c>
      <c r="I18" s="6">
        <v>4</v>
      </c>
      <c r="J18" s="6">
        <v>3</v>
      </c>
      <c r="K18" s="6">
        <v>4</v>
      </c>
      <c r="L18" s="6">
        <v>3</v>
      </c>
      <c r="M18" s="6">
        <v>4</v>
      </c>
    </row>
    <row r="19" spans="1:13" x14ac:dyDescent="0.25">
      <c r="A19" s="6">
        <v>13</v>
      </c>
      <c r="B19" s="4" t="s">
        <v>299</v>
      </c>
      <c r="C19" s="4">
        <v>11310010</v>
      </c>
      <c r="D19" s="117">
        <v>7</v>
      </c>
      <c r="E19" s="6">
        <v>3</v>
      </c>
      <c r="F19" s="6" t="s">
        <v>192</v>
      </c>
      <c r="G19" s="6">
        <v>4</v>
      </c>
      <c r="H19" s="6">
        <v>4</v>
      </c>
      <c r="I19" s="6">
        <v>4</v>
      </c>
      <c r="J19" s="6">
        <v>4</v>
      </c>
      <c r="K19" s="6">
        <v>4</v>
      </c>
      <c r="L19" s="6">
        <v>3</v>
      </c>
      <c r="M19" s="6">
        <v>4</v>
      </c>
    </row>
    <row r="20" spans="1:13" x14ac:dyDescent="0.25">
      <c r="A20" s="6">
        <v>14</v>
      </c>
      <c r="B20" s="4" t="s">
        <v>300</v>
      </c>
      <c r="C20" s="4">
        <v>11310011</v>
      </c>
      <c r="D20" s="117">
        <v>8</v>
      </c>
      <c r="E20" s="6">
        <v>3</v>
      </c>
      <c r="F20" s="6" t="s">
        <v>192</v>
      </c>
      <c r="G20" s="6">
        <v>4</v>
      </c>
      <c r="H20" s="6">
        <v>4</v>
      </c>
      <c r="I20" s="6">
        <v>4</v>
      </c>
      <c r="J20" s="6">
        <v>4</v>
      </c>
      <c r="K20" s="6">
        <v>4</v>
      </c>
      <c r="L20" s="6">
        <v>3</v>
      </c>
      <c r="M20" s="6">
        <v>4</v>
      </c>
    </row>
    <row r="21" spans="1:13" x14ac:dyDescent="0.25">
      <c r="A21" s="6">
        <v>15</v>
      </c>
      <c r="B21" s="4" t="s">
        <v>301</v>
      </c>
      <c r="C21" s="4">
        <v>11310018</v>
      </c>
      <c r="D21" s="117">
        <v>10</v>
      </c>
      <c r="E21" s="6">
        <v>3</v>
      </c>
      <c r="F21" s="6" t="s">
        <v>192</v>
      </c>
      <c r="G21" s="6">
        <v>4</v>
      </c>
      <c r="H21" s="6">
        <v>4</v>
      </c>
      <c r="I21" s="6">
        <v>4</v>
      </c>
      <c r="J21" s="6">
        <v>4</v>
      </c>
      <c r="K21" s="6">
        <v>4</v>
      </c>
      <c r="L21" s="6">
        <v>3</v>
      </c>
      <c r="M21" s="6">
        <v>3</v>
      </c>
    </row>
    <row r="22" spans="1:13" x14ac:dyDescent="0.25">
      <c r="A22" s="6">
        <v>16</v>
      </c>
      <c r="B22" s="4" t="s">
        <v>302</v>
      </c>
      <c r="C22" s="4">
        <v>11310020</v>
      </c>
      <c r="D22" s="117">
        <v>11</v>
      </c>
      <c r="E22" s="6">
        <v>3</v>
      </c>
      <c r="F22" s="114" t="s">
        <v>193</v>
      </c>
      <c r="G22" s="6">
        <v>4</v>
      </c>
      <c r="H22" s="6">
        <v>4</v>
      </c>
      <c r="I22" s="6">
        <v>4</v>
      </c>
      <c r="J22" s="6">
        <v>4</v>
      </c>
      <c r="K22" s="6">
        <v>4</v>
      </c>
      <c r="L22" s="6">
        <v>3</v>
      </c>
      <c r="M22" s="6">
        <v>3</v>
      </c>
    </row>
    <row r="23" spans="1:13" x14ac:dyDescent="0.25">
      <c r="A23" s="6">
        <v>17</v>
      </c>
      <c r="B23" s="4" t="s">
        <v>303</v>
      </c>
      <c r="C23" s="4">
        <v>11310021</v>
      </c>
      <c r="D23" s="117">
        <v>9</v>
      </c>
      <c r="E23" s="6">
        <v>3</v>
      </c>
      <c r="F23" s="6" t="s">
        <v>192</v>
      </c>
      <c r="G23" s="6">
        <v>4</v>
      </c>
      <c r="H23" s="6">
        <v>4</v>
      </c>
      <c r="I23" s="6">
        <v>4</v>
      </c>
      <c r="J23" s="6">
        <v>4</v>
      </c>
      <c r="K23" s="6">
        <v>4</v>
      </c>
      <c r="L23" s="6">
        <v>4</v>
      </c>
      <c r="M23" s="6">
        <v>3</v>
      </c>
    </row>
    <row r="24" spans="1:13" x14ac:dyDescent="0.25">
      <c r="A24" s="6">
        <v>18</v>
      </c>
      <c r="B24" s="107" t="s">
        <v>289</v>
      </c>
      <c r="C24" s="104">
        <v>11310051</v>
      </c>
      <c r="D24" s="117">
        <v>5</v>
      </c>
      <c r="E24" s="6">
        <v>3</v>
      </c>
      <c r="F24" s="6" t="s">
        <v>192</v>
      </c>
      <c r="G24" s="6">
        <v>4</v>
      </c>
      <c r="H24" s="6">
        <v>4</v>
      </c>
      <c r="I24" s="6">
        <v>4</v>
      </c>
      <c r="J24" s="6">
        <v>4</v>
      </c>
      <c r="K24" s="6">
        <v>4</v>
      </c>
      <c r="L24" s="6">
        <v>4</v>
      </c>
      <c r="M24" s="6">
        <v>3</v>
      </c>
    </row>
    <row r="25" spans="1:13" x14ac:dyDescent="0.25">
      <c r="A25" s="6">
        <v>19</v>
      </c>
      <c r="B25" s="4" t="s">
        <v>305</v>
      </c>
      <c r="C25" s="4">
        <v>11310024</v>
      </c>
      <c r="D25" s="117">
        <v>5</v>
      </c>
      <c r="E25" s="6">
        <v>3</v>
      </c>
      <c r="F25" s="6" t="s">
        <v>192</v>
      </c>
      <c r="G25" s="6">
        <v>4</v>
      </c>
      <c r="H25" s="6">
        <v>4</v>
      </c>
      <c r="I25" s="6">
        <v>4</v>
      </c>
      <c r="J25" s="6">
        <v>4</v>
      </c>
      <c r="K25" s="6">
        <v>3</v>
      </c>
      <c r="L25" s="6">
        <v>4</v>
      </c>
      <c r="M25" s="6">
        <v>3</v>
      </c>
    </row>
    <row r="26" spans="1:13" x14ac:dyDescent="0.25">
      <c r="A26" s="6">
        <v>20</v>
      </c>
      <c r="B26" s="4" t="s">
        <v>306</v>
      </c>
      <c r="C26" s="4">
        <v>11310026</v>
      </c>
      <c r="D26" s="117">
        <v>5</v>
      </c>
      <c r="E26" s="6">
        <v>3</v>
      </c>
      <c r="F26" s="6" t="s">
        <v>192</v>
      </c>
      <c r="G26" s="6">
        <v>4</v>
      </c>
      <c r="H26" s="6">
        <v>4</v>
      </c>
      <c r="I26" s="6">
        <v>4</v>
      </c>
      <c r="J26" s="6">
        <v>4</v>
      </c>
      <c r="K26" s="6">
        <v>3</v>
      </c>
      <c r="L26" s="6">
        <v>4</v>
      </c>
      <c r="M26" s="6">
        <v>3</v>
      </c>
    </row>
    <row r="27" spans="1:13" x14ac:dyDescent="0.25">
      <c r="A27" s="6">
        <v>21</v>
      </c>
      <c r="B27" s="4" t="s">
        <v>307</v>
      </c>
      <c r="C27" s="4">
        <v>11310028</v>
      </c>
      <c r="D27" s="117">
        <v>5</v>
      </c>
      <c r="E27" s="6">
        <v>3</v>
      </c>
      <c r="F27" s="6" t="s">
        <v>192</v>
      </c>
      <c r="G27" s="6">
        <v>4</v>
      </c>
      <c r="H27" s="6">
        <v>4</v>
      </c>
      <c r="I27" s="6">
        <v>4</v>
      </c>
      <c r="J27" s="6">
        <v>4</v>
      </c>
      <c r="K27" s="6">
        <v>3</v>
      </c>
      <c r="L27" s="6">
        <v>4</v>
      </c>
      <c r="M27" s="6">
        <v>3</v>
      </c>
    </row>
    <row r="28" spans="1:13" x14ac:dyDescent="0.25">
      <c r="A28" s="6">
        <v>22</v>
      </c>
      <c r="B28" s="4" t="s">
        <v>308</v>
      </c>
      <c r="C28" s="4">
        <v>11310029</v>
      </c>
      <c r="D28" s="117">
        <v>5</v>
      </c>
      <c r="E28" s="6">
        <v>3</v>
      </c>
      <c r="F28" s="6" t="s">
        <v>192</v>
      </c>
      <c r="G28" s="6">
        <v>4</v>
      </c>
      <c r="H28" s="6">
        <v>4</v>
      </c>
      <c r="I28" s="6">
        <v>4</v>
      </c>
      <c r="J28" s="6">
        <v>4</v>
      </c>
      <c r="K28" s="6">
        <v>3</v>
      </c>
      <c r="L28" s="6">
        <v>4</v>
      </c>
      <c r="M28" s="6">
        <v>3</v>
      </c>
    </row>
    <row r="29" spans="1:13" x14ac:dyDescent="0.25">
      <c r="A29" s="6">
        <v>23</v>
      </c>
      <c r="B29" s="4" t="s">
        <v>309</v>
      </c>
      <c r="C29" s="4">
        <v>11309060</v>
      </c>
      <c r="D29" s="117">
        <v>5</v>
      </c>
      <c r="E29" s="6">
        <v>3</v>
      </c>
      <c r="F29" s="6" t="s">
        <v>192</v>
      </c>
      <c r="G29" s="6">
        <v>4</v>
      </c>
      <c r="H29" s="6">
        <v>4</v>
      </c>
      <c r="I29" s="6">
        <v>4</v>
      </c>
      <c r="J29" s="6">
        <v>4</v>
      </c>
      <c r="K29" s="6">
        <v>3</v>
      </c>
      <c r="L29" s="6">
        <v>4</v>
      </c>
      <c r="M29" s="6">
        <v>4</v>
      </c>
    </row>
    <row r="30" spans="1:13" x14ac:dyDescent="0.25">
      <c r="A30" s="6">
        <v>24</v>
      </c>
      <c r="B30" s="4" t="s">
        <v>310</v>
      </c>
      <c r="C30" s="4">
        <v>11309097</v>
      </c>
      <c r="D30" s="117">
        <v>5</v>
      </c>
      <c r="E30" s="6">
        <v>3</v>
      </c>
      <c r="F30" s="6" t="s">
        <v>192</v>
      </c>
      <c r="G30" s="6">
        <v>4</v>
      </c>
      <c r="H30" s="6">
        <v>4</v>
      </c>
      <c r="I30" s="6">
        <v>4</v>
      </c>
      <c r="J30" s="6">
        <v>4</v>
      </c>
      <c r="K30" s="6">
        <v>3</v>
      </c>
      <c r="L30" s="6">
        <v>4</v>
      </c>
      <c r="M30" s="6">
        <v>4</v>
      </c>
    </row>
    <row r="31" spans="1:13" x14ac:dyDescent="0.25">
      <c r="A31" s="6">
        <v>25</v>
      </c>
      <c r="B31" s="4" t="s">
        <v>311</v>
      </c>
      <c r="C31" s="4">
        <v>11309113</v>
      </c>
      <c r="D31" s="117">
        <v>5</v>
      </c>
      <c r="E31" s="6">
        <v>3</v>
      </c>
      <c r="F31" s="6" t="s">
        <v>191</v>
      </c>
      <c r="G31" s="6">
        <v>4</v>
      </c>
      <c r="H31" s="6">
        <v>4</v>
      </c>
      <c r="I31" s="6">
        <v>4</v>
      </c>
      <c r="J31" s="6">
        <v>4</v>
      </c>
      <c r="K31" s="6">
        <v>3</v>
      </c>
      <c r="L31" s="6">
        <v>4</v>
      </c>
      <c r="M31" s="6">
        <v>4</v>
      </c>
    </row>
    <row r="32" spans="1:13" x14ac:dyDescent="0.25">
      <c r="A32" s="6">
        <v>26</v>
      </c>
      <c r="B32" s="4" t="s">
        <v>312</v>
      </c>
      <c r="C32" s="4">
        <v>11308060</v>
      </c>
      <c r="D32" s="117">
        <v>5</v>
      </c>
      <c r="E32" s="6">
        <v>3</v>
      </c>
      <c r="F32" s="6" t="s">
        <v>191</v>
      </c>
      <c r="G32" s="6">
        <v>4</v>
      </c>
      <c r="H32" s="6">
        <v>4</v>
      </c>
      <c r="I32" s="6">
        <v>4</v>
      </c>
      <c r="J32" s="6">
        <v>4</v>
      </c>
      <c r="K32" s="6">
        <v>3</v>
      </c>
      <c r="L32" s="6">
        <v>4</v>
      </c>
      <c r="M32" s="6">
        <v>4</v>
      </c>
    </row>
    <row r="33" spans="1:13" x14ac:dyDescent="0.25">
      <c r="A33" s="6">
        <v>27</v>
      </c>
      <c r="B33" s="4" t="s">
        <v>313</v>
      </c>
      <c r="C33" s="4">
        <v>11310036</v>
      </c>
      <c r="D33" s="117">
        <v>5</v>
      </c>
      <c r="E33" s="6">
        <v>3</v>
      </c>
      <c r="F33" s="6" t="s">
        <v>191</v>
      </c>
      <c r="G33" s="6">
        <v>4</v>
      </c>
      <c r="H33" s="6">
        <v>4</v>
      </c>
      <c r="I33" s="6">
        <v>4</v>
      </c>
      <c r="J33" s="6">
        <v>4</v>
      </c>
      <c r="K33" s="6">
        <v>3</v>
      </c>
      <c r="L33" s="6">
        <v>4</v>
      </c>
      <c r="M33" s="6">
        <v>4</v>
      </c>
    </row>
    <row r="34" spans="1:13" x14ac:dyDescent="0.25">
      <c r="A34" s="6">
        <v>28</v>
      </c>
      <c r="B34" s="4" t="s">
        <v>314</v>
      </c>
      <c r="C34" s="4">
        <v>11310048</v>
      </c>
      <c r="D34" s="117">
        <v>5</v>
      </c>
      <c r="E34" s="6">
        <v>3</v>
      </c>
      <c r="F34" s="6" t="s">
        <v>191</v>
      </c>
      <c r="G34" s="6">
        <v>4</v>
      </c>
      <c r="H34" s="6">
        <v>4</v>
      </c>
      <c r="I34" s="6">
        <v>4</v>
      </c>
      <c r="J34" s="6">
        <v>4</v>
      </c>
      <c r="K34" s="6">
        <v>3</v>
      </c>
      <c r="L34" s="6">
        <v>4</v>
      </c>
      <c r="M34" s="6">
        <v>4</v>
      </c>
    </row>
    <row r="35" spans="1:13" x14ac:dyDescent="0.25">
      <c r="A35" s="6">
        <v>29</v>
      </c>
      <c r="B35" s="4" t="s">
        <v>315</v>
      </c>
      <c r="C35" s="4">
        <v>11310046</v>
      </c>
      <c r="D35" s="117">
        <v>5</v>
      </c>
      <c r="E35" s="6">
        <v>3</v>
      </c>
      <c r="F35" s="6" t="s">
        <v>191</v>
      </c>
      <c r="G35" s="6">
        <v>4</v>
      </c>
      <c r="H35" s="6">
        <v>4</v>
      </c>
      <c r="I35" s="6">
        <v>4</v>
      </c>
      <c r="J35" s="6">
        <v>4</v>
      </c>
      <c r="K35" s="6">
        <v>3</v>
      </c>
      <c r="L35" s="6">
        <v>4</v>
      </c>
      <c r="M35" s="6">
        <v>4</v>
      </c>
    </row>
    <row r="36" spans="1:13" x14ac:dyDescent="0.25">
      <c r="A36" s="4"/>
      <c r="B36" s="4" t="s">
        <v>21</v>
      </c>
      <c r="C36" s="4"/>
      <c r="D36" s="10">
        <f t="shared" ref="D36:M36" si="0">AVERAGE(D7:D35)</f>
        <v>5.7037037037037033</v>
      </c>
      <c r="E36" s="10">
        <f t="shared" si="0"/>
        <v>2.5555555555555554</v>
      </c>
      <c r="F36" s="6" t="e">
        <f t="shared" si="0"/>
        <v>#DIV/0!</v>
      </c>
      <c r="G36" s="6">
        <f t="shared" si="0"/>
        <v>3.8888888888888888</v>
      </c>
      <c r="H36" s="6">
        <f t="shared" si="0"/>
        <v>3.8518518518518516</v>
      </c>
      <c r="I36" s="6">
        <f t="shared" si="0"/>
        <v>3.925925925925926</v>
      </c>
      <c r="J36" s="6">
        <f t="shared" si="0"/>
        <v>3.6296296296296298</v>
      </c>
      <c r="K36" s="6">
        <f t="shared" si="0"/>
        <v>3.5925925925925926</v>
      </c>
      <c r="L36" s="6">
        <f t="shared" si="0"/>
        <v>3.5925925925925926</v>
      </c>
      <c r="M36" s="6">
        <f t="shared" si="0"/>
        <v>3.7037037037037037</v>
      </c>
    </row>
    <row r="38" spans="1:13" ht="45" x14ac:dyDescent="0.25">
      <c r="D38" s="9" t="s">
        <v>19</v>
      </c>
      <c r="E38" s="8" t="s">
        <v>22</v>
      </c>
      <c r="F38" s="8" t="s">
        <v>25</v>
      </c>
      <c r="G38" s="9" t="s">
        <v>26</v>
      </c>
      <c r="H38" s="9" t="s">
        <v>35</v>
      </c>
      <c r="I38" s="9" t="s">
        <v>26</v>
      </c>
      <c r="J38" s="9" t="s">
        <v>37</v>
      </c>
      <c r="K38" s="9" t="s">
        <v>39</v>
      </c>
      <c r="L38" s="9" t="s">
        <v>42</v>
      </c>
      <c r="M38" s="9" t="s">
        <v>44</v>
      </c>
    </row>
    <row r="39" spans="1:13" ht="45" x14ac:dyDescent="0.25">
      <c r="D39" s="8" t="s">
        <v>20</v>
      </c>
      <c r="E39" s="9" t="s">
        <v>23</v>
      </c>
      <c r="F39" s="9" t="s">
        <v>28</v>
      </c>
      <c r="G39" s="9" t="s">
        <v>27</v>
      </c>
      <c r="H39" s="9" t="s">
        <v>27</v>
      </c>
      <c r="I39" s="9" t="s">
        <v>27</v>
      </c>
      <c r="J39" s="9" t="s">
        <v>38</v>
      </c>
      <c r="K39" s="9" t="s">
        <v>40</v>
      </c>
      <c r="L39" s="9" t="s">
        <v>43</v>
      </c>
      <c r="M39" s="9" t="s">
        <v>45</v>
      </c>
    </row>
    <row r="40" spans="1:13" ht="41.25" customHeight="1" x14ac:dyDescent="0.25">
      <c r="D40" s="1"/>
      <c r="E40" s="9" t="s">
        <v>24</v>
      </c>
      <c r="F40" s="9" t="s">
        <v>29</v>
      </c>
      <c r="G40" s="9" t="s">
        <v>32</v>
      </c>
      <c r="H40" s="9" t="s">
        <v>34</v>
      </c>
      <c r="I40" s="9" t="s">
        <v>32</v>
      </c>
      <c r="J40" s="9" t="s">
        <v>36</v>
      </c>
      <c r="K40" s="9" t="s">
        <v>32</v>
      </c>
      <c r="L40" s="9" t="s">
        <v>41</v>
      </c>
      <c r="M40" s="9" t="s">
        <v>41</v>
      </c>
    </row>
    <row r="41" spans="1:13" x14ac:dyDescent="0.25">
      <c r="F41" s="11" t="s">
        <v>30</v>
      </c>
      <c r="G41" s="9" t="s">
        <v>33</v>
      </c>
      <c r="H41" s="9" t="s">
        <v>33</v>
      </c>
      <c r="I41" s="9" t="s">
        <v>33</v>
      </c>
      <c r="J41" s="9" t="s">
        <v>33</v>
      </c>
      <c r="K41" s="9" t="s">
        <v>33</v>
      </c>
      <c r="L41" s="9" t="s">
        <v>33</v>
      </c>
      <c r="M41" s="9" t="s">
        <v>33</v>
      </c>
    </row>
    <row r="42" spans="1:13" x14ac:dyDescent="0.25">
      <c r="F42" s="11" t="s">
        <v>31</v>
      </c>
    </row>
    <row r="44" spans="1:13" x14ac:dyDescent="0.25">
      <c r="F44">
        <f>12/33</f>
        <v>0.36363636363636365</v>
      </c>
    </row>
    <row r="48" spans="1:13" x14ac:dyDescent="0.25">
      <c r="A48">
        <v>34</v>
      </c>
      <c r="B48" t="s">
        <v>74</v>
      </c>
      <c r="D48" t="s">
        <v>103</v>
      </c>
      <c r="E48" t="s">
        <v>104</v>
      </c>
    </row>
    <row r="49" spans="1:5" x14ac:dyDescent="0.25">
      <c r="A49">
        <v>35</v>
      </c>
      <c r="B49" t="s">
        <v>75</v>
      </c>
      <c r="D49" t="s">
        <v>105</v>
      </c>
      <c r="E49" t="s">
        <v>106</v>
      </c>
    </row>
    <row r="50" spans="1:5" x14ac:dyDescent="0.25">
      <c r="A50">
        <v>36</v>
      </c>
      <c r="B50" t="s">
        <v>76</v>
      </c>
      <c r="D50" t="s">
        <v>107</v>
      </c>
      <c r="E50" t="s">
        <v>108</v>
      </c>
    </row>
    <row r="51" spans="1:5" x14ac:dyDescent="0.25">
      <c r="A51">
        <v>37</v>
      </c>
      <c r="B51" t="s">
        <v>77</v>
      </c>
      <c r="D51" t="s">
        <v>109</v>
      </c>
      <c r="E51" t="s">
        <v>110</v>
      </c>
    </row>
    <row r="52" spans="1:5" x14ac:dyDescent="0.25">
      <c r="A52">
        <v>38</v>
      </c>
      <c r="B52" t="s">
        <v>78</v>
      </c>
    </row>
    <row r="53" spans="1:5" x14ac:dyDescent="0.25">
      <c r="A53">
        <v>39</v>
      </c>
      <c r="B53" t="s">
        <v>79</v>
      </c>
    </row>
    <row r="65" spans="2:3" x14ac:dyDescent="0.25">
      <c r="B65" s="107"/>
      <c r="C65" s="104"/>
    </row>
  </sheetData>
  <mergeCells count="7">
    <mergeCell ref="A5:A6"/>
    <mergeCell ref="A1:M1"/>
    <mergeCell ref="G5:M5"/>
    <mergeCell ref="F5:F6"/>
    <mergeCell ref="E5:E6"/>
    <mergeCell ref="D5:D6"/>
    <mergeCell ref="B5:B6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3"/>
  <sheetViews>
    <sheetView zoomScaleNormal="100" workbookViewId="0">
      <selection activeCell="C8" sqref="C8"/>
    </sheetView>
  </sheetViews>
  <sheetFormatPr defaultRowHeight="15" x14ac:dyDescent="0.25"/>
  <cols>
    <col min="1" max="1" width="4.7109375" customWidth="1"/>
    <col min="2" max="2" width="31.28515625" customWidth="1"/>
    <col min="3" max="3" width="18" customWidth="1"/>
    <col min="4" max="4" width="14" customWidth="1"/>
    <col min="5" max="5" width="11.5703125" customWidth="1"/>
    <col min="6" max="6" width="11" customWidth="1"/>
    <col min="7" max="7" width="10.42578125" customWidth="1"/>
    <col min="8" max="8" width="9.7109375" customWidth="1"/>
    <col min="9" max="9" width="10.7109375" customWidth="1"/>
    <col min="10" max="10" width="11.28515625" customWidth="1"/>
    <col min="11" max="11" width="12.7109375" customWidth="1"/>
    <col min="12" max="12" width="12.28515625" customWidth="1"/>
    <col min="13" max="13" width="14.5703125" customWidth="1"/>
  </cols>
  <sheetData>
    <row r="1" spans="1:13" x14ac:dyDescent="0.25">
      <c r="A1" s="93" t="s">
        <v>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x14ac:dyDescent="0.25">
      <c r="A2" s="5"/>
      <c r="B2" s="5"/>
      <c r="C2" s="19"/>
      <c r="D2" s="5"/>
      <c r="E2" s="5"/>
      <c r="F2" s="5"/>
      <c r="G2" s="5"/>
    </row>
    <row r="3" spans="1:13" x14ac:dyDescent="0.25">
      <c r="A3" t="s">
        <v>3</v>
      </c>
    </row>
    <row r="4" spans="1:13" x14ac:dyDescent="0.25">
      <c r="A4" t="s">
        <v>121</v>
      </c>
    </row>
    <row r="5" spans="1:13" s="2" customFormat="1" ht="75" customHeight="1" x14ac:dyDescent="0.25">
      <c r="A5" s="91" t="s">
        <v>0</v>
      </c>
      <c r="B5" s="91" t="s">
        <v>1</v>
      </c>
      <c r="C5" s="17" t="s">
        <v>116</v>
      </c>
      <c r="D5" s="91" t="s">
        <v>8</v>
      </c>
      <c r="E5" s="91" t="s">
        <v>17</v>
      </c>
      <c r="F5" s="91" t="s">
        <v>18</v>
      </c>
      <c r="G5" s="94" t="s">
        <v>16</v>
      </c>
      <c r="H5" s="94"/>
      <c r="I5" s="94"/>
      <c r="J5" s="94"/>
      <c r="K5" s="94"/>
      <c r="L5" s="94"/>
      <c r="M5" s="94"/>
    </row>
    <row r="6" spans="1:13" s="2" customFormat="1" ht="30" x14ac:dyDescent="0.25">
      <c r="A6" s="92"/>
      <c r="B6" s="92"/>
      <c r="C6" s="18"/>
      <c r="D6" s="92"/>
      <c r="E6" s="92"/>
      <c r="F6" s="92"/>
      <c r="G6" s="7" t="s">
        <v>9</v>
      </c>
      <c r="H6" s="3" t="s">
        <v>10</v>
      </c>
      <c r="I6" s="3" t="s">
        <v>11</v>
      </c>
      <c r="J6" s="3" t="s">
        <v>14</v>
      </c>
      <c r="K6" s="3" t="s">
        <v>12</v>
      </c>
      <c r="L6" s="3" t="s">
        <v>15</v>
      </c>
      <c r="M6" s="3" t="s">
        <v>13</v>
      </c>
    </row>
    <row r="7" spans="1:13" x14ac:dyDescent="0.25">
      <c r="A7" s="6">
        <v>1</v>
      </c>
      <c r="B7" s="105" t="s">
        <v>219</v>
      </c>
      <c r="C7" s="106">
        <v>11311122</v>
      </c>
      <c r="D7" s="6" t="s">
        <v>217</v>
      </c>
      <c r="E7" s="6"/>
      <c r="F7" s="6"/>
      <c r="G7" s="6"/>
      <c r="H7" s="6"/>
      <c r="I7" s="6"/>
      <c r="J7" s="6"/>
      <c r="K7" s="6"/>
      <c r="L7" s="6"/>
      <c r="M7" s="6"/>
    </row>
    <row r="8" spans="1:13" x14ac:dyDescent="0.25">
      <c r="A8" s="6">
        <v>2</v>
      </c>
      <c r="B8" s="105" t="s">
        <v>220</v>
      </c>
      <c r="C8" s="106">
        <v>11311001</v>
      </c>
      <c r="D8" s="116">
        <v>5</v>
      </c>
      <c r="E8" s="6">
        <v>0</v>
      </c>
      <c r="F8" s="6" t="s">
        <v>191</v>
      </c>
      <c r="G8" s="6">
        <v>3</v>
      </c>
      <c r="H8" s="6">
        <v>3</v>
      </c>
      <c r="I8" s="6">
        <v>3</v>
      </c>
      <c r="J8" s="6">
        <v>3</v>
      </c>
      <c r="K8" s="6">
        <v>4</v>
      </c>
      <c r="L8" s="6">
        <v>4</v>
      </c>
      <c r="M8" s="6">
        <v>4</v>
      </c>
    </row>
    <row r="9" spans="1:13" x14ac:dyDescent="0.25">
      <c r="A9" s="6">
        <v>3</v>
      </c>
      <c r="B9" s="107" t="s">
        <v>221</v>
      </c>
      <c r="C9" s="108">
        <v>11311002</v>
      </c>
      <c r="D9" s="116">
        <v>5</v>
      </c>
      <c r="E9" s="6">
        <v>0</v>
      </c>
      <c r="F9" s="6" t="s">
        <v>191</v>
      </c>
      <c r="G9" s="6">
        <v>3</v>
      </c>
      <c r="H9" s="6">
        <v>3</v>
      </c>
      <c r="I9" s="6">
        <v>4</v>
      </c>
      <c r="J9" s="6">
        <v>3</v>
      </c>
      <c r="K9" s="6">
        <v>4</v>
      </c>
      <c r="L9" s="6">
        <v>4</v>
      </c>
      <c r="M9" s="6">
        <v>4</v>
      </c>
    </row>
    <row r="10" spans="1:13" x14ac:dyDescent="0.25">
      <c r="A10" s="6">
        <v>4</v>
      </c>
      <c r="B10" s="107" t="s">
        <v>222</v>
      </c>
      <c r="C10" s="108">
        <v>11311008</v>
      </c>
      <c r="D10" s="116">
        <v>5</v>
      </c>
      <c r="E10" s="6">
        <v>0</v>
      </c>
      <c r="F10" s="6" t="s">
        <v>191</v>
      </c>
      <c r="G10" s="6">
        <v>3</v>
      </c>
      <c r="H10" s="6">
        <v>3</v>
      </c>
      <c r="I10" s="6">
        <v>4</v>
      </c>
      <c r="J10" s="6">
        <v>3</v>
      </c>
      <c r="K10" s="6">
        <v>4</v>
      </c>
      <c r="L10" s="6">
        <v>4</v>
      </c>
      <c r="M10" s="6">
        <v>4</v>
      </c>
    </row>
    <row r="11" spans="1:13" x14ac:dyDescent="0.25">
      <c r="A11" s="6">
        <v>5</v>
      </c>
      <c r="B11" s="107" t="s">
        <v>223</v>
      </c>
      <c r="C11" s="108" t="s">
        <v>251</v>
      </c>
      <c r="D11" s="116">
        <v>5</v>
      </c>
      <c r="E11" s="6">
        <v>1</v>
      </c>
      <c r="F11" s="6" t="s">
        <v>191</v>
      </c>
      <c r="G11" s="6">
        <v>4</v>
      </c>
      <c r="H11" s="6">
        <v>3</v>
      </c>
      <c r="I11" s="6">
        <v>4</v>
      </c>
      <c r="J11" s="6">
        <v>3</v>
      </c>
      <c r="K11" s="6">
        <v>4</v>
      </c>
      <c r="L11" s="6">
        <v>4</v>
      </c>
      <c r="M11" s="6">
        <v>4</v>
      </c>
    </row>
    <row r="12" spans="1:13" x14ac:dyDescent="0.25">
      <c r="A12" s="6">
        <v>6</v>
      </c>
      <c r="B12" s="107" t="s">
        <v>224</v>
      </c>
      <c r="C12" s="108">
        <v>11311068</v>
      </c>
      <c r="D12" s="116">
        <v>4</v>
      </c>
      <c r="E12" s="6">
        <v>1</v>
      </c>
      <c r="F12" s="6" t="s">
        <v>192</v>
      </c>
      <c r="G12" s="6">
        <v>4</v>
      </c>
      <c r="H12" s="6">
        <v>4</v>
      </c>
      <c r="I12" s="6">
        <v>4</v>
      </c>
      <c r="J12" s="6">
        <v>3</v>
      </c>
      <c r="K12" s="6">
        <v>4</v>
      </c>
      <c r="L12" s="6">
        <v>4</v>
      </c>
      <c r="M12" s="6">
        <v>4</v>
      </c>
    </row>
    <row r="13" spans="1:13" x14ac:dyDescent="0.25">
      <c r="A13" s="6">
        <v>7</v>
      </c>
      <c r="B13" s="107" t="s">
        <v>225</v>
      </c>
      <c r="C13" s="108">
        <v>11311002</v>
      </c>
      <c r="D13" s="116">
        <v>5</v>
      </c>
      <c r="E13" s="6">
        <v>2</v>
      </c>
      <c r="F13" s="6" t="s">
        <v>192</v>
      </c>
      <c r="G13" s="6">
        <v>4</v>
      </c>
      <c r="H13" s="6">
        <v>4</v>
      </c>
      <c r="I13" s="6">
        <v>4</v>
      </c>
      <c r="J13" s="6">
        <v>3</v>
      </c>
      <c r="K13" s="6">
        <v>4</v>
      </c>
      <c r="L13" s="6">
        <v>4</v>
      </c>
      <c r="M13" s="6">
        <v>4</v>
      </c>
    </row>
    <row r="14" spans="1:13" x14ac:dyDescent="0.25">
      <c r="A14" s="6">
        <v>8</v>
      </c>
      <c r="B14" s="107" t="s">
        <v>226</v>
      </c>
      <c r="C14" s="108">
        <v>11311100</v>
      </c>
      <c r="D14" s="116">
        <v>5</v>
      </c>
      <c r="E14" s="6">
        <v>2</v>
      </c>
      <c r="F14" s="6" t="s">
        <v>192</v>
      </c>
      <c r="G14" s="6">
        <v>4</v>
      </c>
      <c r="H14" s="6">
        <v>4</v>
      </c>
      <c r="I14" s="6">
        <v>4</v>
      </c>
      <c r="J14" s="6">
        <v>3</v>
      </c>
      <c r="K14" s="6">
        <v>4</v>
      </c>
      <c r="L14" s="6">
        <v>3</v>
      </c>
      <c r="M14" s="6">
        <v>4</v>
      </c>
    </row>
    <row r="15" spans="1:13" x14ac:dyDescent="0.25">
      <c r="A15" s="6">
        <v>9</v>
      </c>
      <c r="B15" s="107" t="s">
        <v>227</v>
      </c>
      <c r="C15" s="108">
        <v>11311110</v>
      </c>
      <c r="D15" s="116">
        <v>5</v>
      </c>
      <c r="E15" s="6">
        <v>2</v>
      </c>
      <c r="F15" s="6" t="s">
        <v>192</v>
      </c>
      <c r="G15" s="6">
        <v>4</v>
      </c>
      <c r="H15" s="6">
        <v>4</v>
      </c>
      <c r="I15" s="6">
        <v>4</v>
      </c>
      <c r="J15" s="6">
        <v>3</v>
      </c>
      <c r="K15" s="6">
        <v>4</v>
      </c>
      <c r="L15" s="6">
        <v>3</v>
      </c>
      <c r="M15" s="6">
        <v>4</v>
      </c>
    </row>
    <row r="16" spans="1:13" x14ac:dyDescent="0.25">
      <c r="A16" s="6">
        <v>10</v>
      </c>
      <c r="B16" s="107" t="s">
        <v>228</v>
      </c>
      <c r="C16" s="108">
        <v>11311129</v>
      </c>
      <c r="D16" s="116">
        <v>5</v>
      </c>
      <c r="E16" s="6">
        <v>2</v>
      </c>
      <c r="F16" s="6" t="s">
        <v>192</v>
      </c>
      <c r="G16" s="6">
        <v>4</v>
      </c>
      <c r="H16" s="6">
        <v>4</v>
      </c>
      <c r="I16" s="6">
        <v>4</v>
      </c>
      <c r="J16" s="6">
        <v>3</v>
      </c>
      <c r="K16" s="6">
        <v>4</v>
      </c>
      <c r="L16" s="6">
        <v>3</v>
      </c>
      <c r="M16" s="6">
        <v>4</v>
      </c>
    </row>
    <row r="17" spans="1:13" x14ac:dyDescent="0.25">
      <c r="A17" s="6">
        <v>11</v>
      </c>
      <c r="B17" s="107" t="s">
        <v>229</v>
      </c>
      <c r="C17" s="108" t="s">
        <v>252</v>
      </c>
      <c r="D17" s="116">
        <v>5</v>
      </c>
      <c r="E17" s="6">
        <v>2</v>
      </c>
      <c r="F17" s="6" t="s">
        <v>192</v>
      </c>
      <c r="G17" s="6">
        <v>4</v>
      </c>
      <c r="H17" s="6">
        <v>4</v>
      </c>
      <c r="I17" s="6">
        <v>4</v>
      </c>
      <c r="J17" s="6">
        <v>3</v>
      </c>
      <c r="K17" s="6">
        <v>4</v>
      </c>
      <c r="L17" s="6">
        <v>3</v>
      </c>
      <c r="M17" s="6">
        <v>4</v>
      </c>
    </row>
    <row r="18" spans="1:13" x14ac:dyDescent="0.25">
      <c r="A18" s="6">
        <v>12</v>
      </c>
      <c r="B18" s="107" t="s">
        <v>346</v>
      </c>
      <c r="C18" s="108">
        <v>11311040</v>
      </c>
      <c r="D18" s="116">
        <v>7</v>
      </c>
      <c r="E18" s="6">
        <v>2</v>
      </c>
      <c r="F18" s="15" t="s">
        <v>192</v>
      </c>
      <c r="G18" s="6">
        <v>4</v>
      </c>
      <c r="H18" s="6">
        <v>4</v>
      </c>
      <c r="I18" s="6">
        <v>4</v>
      </c>
      <c r="J18" s="6">
        <v>4</v>
      </c>
      <c r="K18" s="6">
        <v>4</v>
      </c>
      <c r="L18" s="6">
        <v>3</v>
      </c>
      <c r="M18" s="6">
        <v>4</v>
      </c>
    </row>
    <row r="19" spans="1:13" x14ac:dyDescent="0.25">
      <c r="A19" s="6">
        <v>13</v>
      </c>
      <c r="B19" s="107" t="s">
        <v>230</v>
      </c>
      <c r="C19" s="108">
        <v>11311055</v>
      </c>
      <c r="D19" s="116">
        <v>8</v>
      </c>
      <c r="E19" s="6">
        <v>3</v>
      </c>
      <c r="F19" s="114" t="s">
        <v>193</v>
      </c>
      <c r="G19" s="6">
        <v>4</v>
      </c>
      <c r="H19" s="6">
        <v>4</v>
      </c>
      <c r="I19" s="6">
        <v>4</v>
      </c>
      <c r="J19" s="6">
        <v>4</v>
      </c>
      <c r="K19" s="6">
        <v>4</v>
      </c>
      <c r="L19" s="6">
        <v>3</v>
      </c>
      <c r="M19" s="6">
        <v>4</v>
      </c>
    </row>
    <row r="20" spans="1:13" x14ac:dyDescent="0.25">
      <c r="A20" s="6">
        <v>14</v>
      </c>
      <c r="B20" s="107" t="s">
        <v>234</v>
      </c>
      <c r="C20" s="108">
        <v>11311088</v>
      </c>
      <c r="D20" s="116">
        <v>10</v>
      </c>
      <c r="E20" s="6">
        <v>3</v>
      </c>
      <c r="F20" s="114" t="s">
        <v>193</v>
      </c>
      <c r="G20" s="6">
        <v>4</v>
      </c>
      <c r="H20" s="6">
        <v>4</v>
      </c>
      <c r="I20" s="6">
        <v>4</v>
      </c>
      <c r="J20" s="6">
        <v>4</v>
      </c>
      <c r="K20" s="6">
        <v>4</v>
      </c>
      <c r="L20" s="6">
        <v>3</v>
      </c>
      <c r="M20" s="6">
        <v>4</v>
      </c>
    </row>
    <row r="21" spans="1:13" x14ac:dyDescent="0.25">
      <c r="A21" s="6">
        <v>15</v>
      </c>
      <c r="B21" s="107" t="s">
        <v>232</v>
      </c>
      <c r="C21" s="108">
        <v>11310004</v>
      </c>
      <c r="D21" s="116">
        <v>11</v>
      </c>
      <c r="E21" s="6">
        <v>3</v>
      </c>
      <c r="F21" s="15" t="s">
        <v>192</v>
      </c>
      <c r="G21" s="6">
        <v>4</v>
      </c>
      <c r="H21" s="6">
        <v>4</v>
      </c>
      <c r="I21" s="6">
        <v>4</v>
      </c>
      <c r="J21" s="6">
        <v>4</v>
      </c>
      <c r="K21" s="6">
        <v>4</v>
      </c>
      <c r="L21" s="6">
        <v>3</v>
      </c>
      <c r="M21" s="6">
        <v>4</v>
      </c>
    </row>
    <row r="22" spans="1:13" x14ac:dyDescent="0.25">
      <c r="A22" s="6">
        <v>16</v>
      </c>
      <c r="B22" s="107" t="s">
        <v>233</v>
      </c>
      <c r="C22" s="108">
        <v>11311028</v>
      </c>
      <c r="D22" s="116">
        <v>9</v>
      </c>
      <c r="E22" s="6">
        <v>3</v>
      </c>
      <c r="F22" s="15" t="s">
        <v>192</v>
      </c>
      <c r="G22" s="6">
        <v>4</v>
      </c>
      <c r="H22" s="6">
        <v>4</v>
      </c>
      <c r="I22" s="6">
        <v>4</v>
      </c>
      <c r="J22" s="6">
        <v>4</v>
      </c>
      <c r="K22" s="6">
        <v>4</v>
      </c>
      <c r="L22" s="6">
        <v>3</v>
      </c>
      <c r="M22" s="6">
        <v>4</v>
      </c>
    </row>
    <row r="23" spans="1:13" x14ac:dyDescent="0.25">
      <c r="A23" s="6">
        <v>17</v>
      </c>
      <c r="B23" s="107" t="s">
        <v>234</v>
      </c>
      <c r="C23" s="108">
        <v>11311088</v>
      </c>
      <c r="D23" s="116">
        <v>5</v>
      </c>
      <c r="E23" s="6">
        <v>3</v>
      </c>
      <c r="F23" s="6" t="s">
        <v>192</v>
      </c>
      <c r="G23" s="6">
        <v>4</v>
      </c>
      <c r="H23" s="6">
        <v>4</v>
      </c>
      <c r="I23" s="6">
        <v>4</v>
      </c>
      <c r="J23" s="6">
        <v>4</v>
      </c>
      <c r="K23" s="6">
        <v>4</v>
      </c>
      <c r="L23" s="6">
        <v>3</v>
      </c>
      <c r="M23" s="6">
        <v>3</v>
      </c>
    </row>
    <row r="24" spans="1:13" x14ac:dyDescent="0.25">
      <c r="A24" s="6">
        <v>18</v>
      </c>
      <c r="B24" s="107" t="s">
        <v>235</v>
      </c>
      <c r="C24" s="108">
        <v>11311003</v>
      </c>
      <c r="D24" s="116">
        <v>5</v>
      </c>
      <c r="E24" s="6">
        <v>3</v>
      </c>
      <c r="F24" s="6" t="s">
        <v>192</v>
      </c>
      <c r="G24" s="6">
        <v>4</v>
      </c>
      <c r="H24" s="6">
        <v>4</v>
      </c>
      <c r="I24" s="6">
        <v>4</v>
      </c>
      <c r="J24" s="6">
        <v>4</v>
      </c>
      <c r="K24" s="6">
        <v>4</v>
      </c>
      <c r="L24" s="6">
        <v>3</v>
      </c>
      <c r="M24" s="6">
        <v>3</v>
      </c>
    </row>
    <row r="25" spans="1:13" x14ac:dyDescent="0.25">
      <c r="A25" s="6">
        <v>19</v>
      </c>
      <c r="B25" s="107" t="s">
        <v>236</v>
      </c>
      <c r="C25" s="108">
        <v>11311127</v>
      </c>
      <c r="D25" s="116">
        <v>5</v>
      </c>
      <c r="E25" s="6">
        <v>3</v>
      </c>
      <c r="F25" s="6" t="s">
        <v>192</v>
      </c>
      <c r="G25" s="6">
        <v>4</v>
      </c>
      <c r="H25" s="6">
        <v>4</v>
      </c>
      <c r="I25" s="6">
        <v>4</v>
      </c>
      <c r="J25" s="6">
        <v>4</v>
      </c>
      <c r="K25" s="6">
        <v>4</v>
      </c>
      <c r="L25" s="6">
        <v>3</v>
      </c>
      <c r="M25" s="6">
        <v>3</v>
      </c>
    </row>
    <row r="26" spans="1:13" x14ac:dyDescent="0.25">
      <c r="A26" s="6">
        <v>20</v>
      </c>
      <c r="B26" s="107" t="s">
        <v>237</v>
      </c>
      <c r="C26" s="108">
        <v>11311108</v>
      </c>
      <c r="D26" s="116">
        <v>5</v>
      </c>
      <c r="E26" s="6">
        <v>3</v>
      </c>
      <c r="F26" s="6" t="s">
        <v>192</v>
      </c>
      <c r="G26" s="6">
        <v>4</v>
      </c>
      <c r="H26" s="6">
        <v>4</v>
      </c>
      <c r="I26" s="6">
        <v>4</v>
      </c>
      <c r="J26" s="6">
        <v>4</v>
      </c>
      <c r="K26" s="6">
        <v>4</v>
      </c>
      <c r="L26" s="6">
        <v>4</v>
      </c>
      <c r="M26" s="6">
        <v>3</v>
      </c>
    </row>
    <row r="27" spans="1:13" x14ac:dyDescent="0.25">
      <c r="A27" s="6">
        <v>21</v>
      </c>
      <c r="B27" s="107" t="s">
        <v>238</v>
      </c>
      <c r="C27" s="108">
        <v>11311007</v>
      </c>
      <c r="D27" s="116">
        <v>5</v>
      </c>
      <c r="E27" s="6">
        <v>3</v>
      </c>
      <c r="F27" s="6" t="s">
        <v>192</v>
      </c>
      <c r="G27" s="6">
        <v>4</v>
      </c>
      <c r="H27" s="6">
        <v>4</v>
      </c>
      <c r="I27" s="6">
        <v>4</v>
      </c>
      <c r="J27" s="6">
        <v>4</v>
      </c>
      <c r="K27" s="6">
        <v>4</v>
      </c>
      <c r="L27" s="6">
        <v>4</v>
      </c>
      <c r="M27" s="6">
        <v>3</v>
      </c>
    </row>
    <row r="28" spans="1:13" x14ac:dyDescent="0.25">
      <c r="A28" s="6">
        <v>22</v>
      </c>
      <c r="B28" s="107" t="s">
        <v>239</v>
      </c>
      <c r="C28" s="108">
        <v>11311140</v>
      </c>
      <c r="D28" s="116">
        <v>5</v>
      </c>
      <c r="E28" s="6">
        <v>3</v>
      </c>
      <c r="F28" s="6" t="s">
        <v>192</v>
      </c>
      <c r="G28" s="6">
        <v>4</v>
      </c>
      <c r="H28" s="6">
        <v>4</v>
      </c>
      <c r="I28" s="6">
        <v>4</v>
      </c>
      <c r="J28" s="6">
        <v>4</v>
      </c>
      <c r="K28" s="6">
        <v>4</v>
      </c>
      <c r="L28" s="6">
        <v>4</v>
      </c>
      <c r="M28" s="6">
        <v>3</v>
      </c>
    </row>
    <row r="29" spans="1:13" x14ac:dyDescent="0.25">
      <c r="A29" s="6">
        <v>23</v>
      </c>
      <c r="B29" s="4" t="s">
        <v>337</v>
      </c>
      <c r="C29" s="6">
        <v>11311025</v>
      </c>
      <c r="D29" s="116">
        <v>5</v>
      </c>
      <c r="E29" s="6">
        <v>3</v>
      </c>
      <c r="F29" s="6" t="s">
        <v>192</v>
      </c>
      <c r="G29" s="6">
        <v>4</v>
      </c>
      <c r="H29" s="6">
        <v>4</v>
      </c>
      <c r="I29" s="6">
        <v>4</v>
      </c>
      <c r="J29" s="6">
        <v>4</v>
      </c>
      <c r="K29" s="6">
        <v>4</v>
      </c>
      <c r="L29" s="6">
        <v>4</v>
      </c>
      <c r="M29" s="6">
        <v>3</v>
      </c>
    </row>
    <row r="30" spans="1:13" x14ac:dyDescent="0.25">
      <c r="A30" s="6">
        <v>24</v>
      </c>
      <c r="B30" s="4" t="s">
        <v>240</v>
      </c>
      <c r="C30" s="6" t="s">
        <v>329</v>
      </c>
      <c r="D30" s="116">
        <v>5</v>
      </c>
      <c r="E30" s="6">
        <v>3</v>
      </c>
      <c r="F30" s="6" t="s">
        <v>192</v>
      </c>
      <c r="G30" s="6">
        <v>4</v>
      </c>
      <c r="H30" s="6">
        <v>4</v>
      </c>
      <c r="I30" s="6">
        <v>4</v>
      </c>
      <c r="J30" s="6">
        <v>4</v>
      </c>
      <c r="K30" s="6">
        <v>4</v>
      </c>
      <c r="L30" s="6">
        <v>4</v>
      </c>
      <c r="M30" s="6">
        <v>3</v>
      </c>
    </row>
    <row r="31" spans="1:13" x14ac:dyDescent="0.25">
      <c r="A31" s="6">
        <v>25</v>
      </c>
      <c r="B31" s="4" t="s">
        <v>241</v>
      </c>
      <c r="C31" s="6" t="s">
        <v>330</v>
      </c>
      <c r="D31" s="116">
        <v>5</v>
      </c>
      <c r="E31" s="6">
        <v>3</v>
      </c>
      <c r="F31" s="6" t="s">
        <v>192</v>
      </c>
      <c r="G31" s="6">
        <v>4</v>
      </c>
      <c r="H31" s="6">
        <v>4</v>
      </c>
      <c r="I31" s="6">
        <v>4</v>
      </c>
      <c r="J31" s="6">
        <v>4</v>
      </c>
      <c r="K31" s="6">
        <v>3</v>
      </c>
      <c r="L31" s="6">
        <v>4</v>
      </c>
      <c r="M31" s="6">
        <v>4</v>
      </c>
    </row>
    <row r="32" spans="1:13" x14ac:dyDescent="0.25">
      <c r="A32" s="6">
        <v>26</v>
      </c>
      <c r="B32" s="4" t="s">
        <v>242</v>
      </c>
      <c r="C32" s="6" t="s">
        <v>331</v>
      </c>
      <c r="D32" s="116">
        <v>5</v>
      </c>
      <c r="E32" s="6">
        <v>3</v>
      </c>
      <c r="F32" s="6" t="s">
        <v>192</v>
      </c>
      <c r="G32" s="6">
        <v>4</v>
      </c>
      <c r="H32" s="6">
        <v>4</v>
      </c>
      <c r="I32" s="6">
        <v>4</v>
      </c>
      <c r="J32" s="6">
        <v>4</v>
      </c>
      <c r="K32" s="6">
        <v>3</v>
      </c>
      <c r="L32" s="6">
        <v>4</v>
      </c>
      <c r="M32" s="6">
        <v>4</v>
      </c>
    </row>
    <row r="33" spans="1:13" x14ac:dyDescent="0.25">
      <c r="A33" s="6">
        <v>27</v>
      </c>
      <c r="B33" s="4" t="s">
        <v>243</v>
      </c>
      <c r="C33" s="6" t="s">
        <v>332</v>
      </c>
      <c r="D33" s="116">
        <v>5</v>
      </c>
      <c r="E33" s="6">
        <v>3</v>
      </c>
      <c r="F33" s="6" t="s">
        <v>192</v>
      </c>
      <c r="G33" s="6">
        <v>4</v>
      </c>
      <c r="H33" s="6">
        <v>4</v>
      </c>
      <c r="I33" s="6">
        <v>4</v>
      </c>
      <c r="J33" s="6">
        <v>4</v>
      </c>
      <c r="K33" s="6">
        <v>3</v>
      </c>
      <c r="L33" s="6">
        <v>4</v>
      </c>
      <c r="M33" s="6">
        <v>4</v>
      </c>
    </row>
    <row r="34" spans="1:13" x14ac:dyDescent="0.25">
      <c r="A34" s="6">
        <v>28</v>
      </c>
      <c r="B34" s="4" t="s">
        <v>244</v>
      </c>
      <c r="C34" s="6" t="s">
        <v>333</v>
      </c>
      <c r="D34" s="116">
        <v>5</v>
      </c>
      <c r="E34" s="6">
        <v>3</v>
      </c>
      <c r="F34" s="6" t="s">
        <v>192</v>
      </c>
      <c r="G34" s="6">
        <v>4</v>
      </c>
      <c r="H34" s="6">
        <v>4</v>
      </c>
      <c r="I34" s="6">
        <v>4</v>
      </c>
      <c r="J34" s="6">
        <v>4</v>
      </c>
      <c r="K34" s="6">
        <v>3</v>
      </c>
      <c r="L34" s="6">
        <v>4</v>
      </c>
      <c r="M34" s="6">
        <v>4</v>
      </c>
    </row>
    <row r="35" spans="1:13" x14ac:dyDescent="0.25">
      <c r="A35" s="6">
        <v>29</v>
      </c>
      <c r="B35" s="4" t="s">
        <v>245</v>
      </c>
      <c r="C35" s="6" t="s">
        <v>334</v>
      </c>
      <c r="D35" s="116">
        <v>3</v>
      </c>
      <c r="E35" s="6">
        <v>3</v>
      </c>
      <c r="F35" s="6" t="s">
        <v>192</v>
      </c>
      <c r="G35" s="6">
        <v>4</v>
      </c>
      <c r="H35" s="6">
        <v>4</v>
      </c>
      <c r="I35" s="6">
        <v>4</v>
      </c>
      <c r="J35" s="6">
        <v>4</v>
      </c>
      <c r="K35" s="6">
        <v>3</v>
      </c>
      <c r="L35" s="6">
        <v>4</v>
      </c>
      <c r="M35" s="6">
        <v>4</v>
      </c>
    </row>
    <row r="36" spans="1:13" x14ac:dyDescent="0.25">
      <c r="A36" s="6">
        <v>30</v>
      </c>
      <c r="B36" s="4" t="s">
        <v>246</v>
      </c>
      <c r="C36" s="6" t="s">
        <v>335</v>
      </c>
      <c r="D36" s="116">
        <v>3</v>
      </c>
      <c r="E36" s="6">
        <v>3</v>
      </c>
      <c r="F36" s="6" t="s">
        <v>192</v>
      </c>
      <c r="G36" s="6">
        <v>4</v>
      </c>
      <c r="H36" s="6">
        <v>4</v>
      </c>
      <c r="I36" s="6">
        <v>4</v>
      </c>
      <c r="J36" s="6">
        <v>4</v>
      </c>
      <c r="K36" s="6">
        <v>3</v>
      </c>
      <c r="L36" s="6">
        <v>4</v>
      </c>
      <c r="M36" s="6">
        <v>4</v>
      </c>
    </row>
    <row r="37" spans="1:13" x14ac:dyDescent="0.25">
      <c r="A37" s="6">
        <v>31</v>
      </c>
      <c r="B37" s="4" t="s">
        <v>247</v>
      </c>
      <c r="C37" s="6" t="s">
        <v>336</v>
      </c>
      <c r="D37" s="116">
        <v>4</v>
      </c>
      <c r="E37" s="6">
        <v>3</v>
      </c>
      <c r="F37" s="6" t="s">
        <v>191</v>
      </c>
      <c r="G37" s="6">
        <v>4</v>
      </c>
      <c r="H37" s="6">
        <v>4</v>
      </c>
      <c r="I37" s="6">
        <v>4</v>
      </c>
      <c r="J37" s="6">
        <v>4</v>
      </c>
      <c r="K37" s="6">
        <v>3</v>
      </c>
      <c r="L37" s="6">
        <v>4</v>
      </c>
      <c r="M37" s="6">
        <v>4</v>
      </c>
    </row>
    <row r="38" spans="1:13" x14ac:dyDescent="0.25">
      <c r="A38" s="6">
        <v>32</v>
      </c>
      <c r="B38" s="4" t="s">
        <v>248</v>
      </c>
      <c r="C38" s="6">
        <v>11310089</v>
      </c>
      <c r="D38" s="116">
        <v>4</v>
      </c>
      <c r="E38" s="6">
        <v>3</v>
      </c>
      <c r="F38" s="6" t="s">
        <v>191</v>
      </c>
      <c r="G38" s="6">
        <v>4</v>
      </c>
      <c r="H38" s="6">
        <v>4</v>
      </c>
      <c r="I38" s="6">
        <v>4</v>
      </c>
      <c r="J38" s="6">
        <v>4</v>
      </c>
      <c r="K38" s="6">
        <v>3</v>
      </c>
      <c r="L38" s="6">
        <v>4</v>
      </c>
      <c r="M38" s="6">
        <v>4</v>
      </c>
    </row>
    <row r="39" spans="1:13" x14ac:dyDescent="0.25">
      <c r="A39" s="6">
        <v>33</v>
      </c>
      <c r="B39" s="4" t="s">
        <v>249</v>
      </c>
      <c r="C39" s="6">
        <v>11310143</v>
      </c>
      <c r="D39" s="116">
        <v>4</v>
      </c>
      <c r="E39" s="6">
        <v>3</v>
      </c>
      <c r="F39" s="6" t="s">
        <v>191</v>
      </c>
      <c r="G39" s="6">
        <v>4</v>
      </c>
      <c r="H39" s="6">
        <v>4</v>
      </c>
      <c r="I39" s="6">
        <v>4</v>
      </c>
      <c r="J39" s="6">
        <v>4</v>
      </c>
      <c r="K39" s="6">
        <v>3</v>
      </c>
      <c r="L39" s="6">
        <v>4</v>
      </c>
      <c r="M39" s="6">
        <v>4</v>
      </c>
    </row>
    <row r="40" spans="1:13" x14ac:dyDescent="0.25">
      <c r="A40" s="6">
        <v>34</v>
      </c>
      <c r="B40" s="4" t="s">
        <v>85</v>
      </c>
      <c r="C40" s="6">
        <v>11310149</v>
      </c>
      <c r="D40" s="116">
        <v>4</v>
      </c>
      <c r="E40" s="6">
        <v>3</v>
      </c>
      <c r="F40" s="6" t="s">
        <v>191</v>
      </c>
      <c r="G40" s="6">
        <v>4</v>
      </c>
      <c r="H40" s="6">
        <v>4</v>
      </c>
      <c r="I40" s="6">
        <v>4</v>
      </c>
      <c r="J40" s="6">
        <v>4</v>
      </c>
      <c r="K40" s="6">
        <v>3</v>
      </c>
      <c r="L40" s="6">
        <v>4</v>
      </c>
      <c r="M40" s="6">
        <v>4</v>
      </c>
    </row>
    <row r="41" spans="1:13" x14ac:dyDescent="0.25">
      <c r="A41" s="6">
        <v>35</v>
      </c>
      <c r="B41" s="4" t="s">
        <v>250</v>
      </c>
      <c r="C41" s="6">
        <v>11311012</v>
      </c>
      <c r="D41" s="116">
        <v>4</v>
      </c>
      <c r="E41" s="6">
        <v>3</v>
      </c>
      <c r="F41" s="6" t="s">
        <v>191</v>
      </c>
      <c r="G41" s="6">
        <v>4</v>
      </c>
      <c r="H41" s="6">
        <v>4</v>
      </c>
      <c r="I41" s="6">
        <v>4</v>
      </c>
      <c r="J41" s="6">
        <v>4</v>
      </c>
      <c r="K41" s="6">
        <v>3</v>
      </c>
      <c r="L41" s="6">
        <v>4</v>
      </c>
      <c r="M41" s="6">
        <v>4</v>
      </c>
    </row>
    <row r="42" spans="1:13" x14ac:dyDescent="0.25">
      <c r="A42" s="4"/>
      <c r="B42" s="4" t="s">
        <v>21</v>
      </c>
      <c r="C42" s="4"/>
      <c r="D42" s="10">
        <f>AVERAGE(D7:D41)</f>
        <v>5.2941176470588234</v>
      </c>
      <c r="E42" s="10">
        <f>AVERAGE(E7:E39)</f>
        <v>2.40625</v>
      </c>
      <c r="F42" s="6" t="e">
        <f t="shared" ref="F42:M42" si="0">AVERAGE(F7:F39)</f>
        <v>#DIV/0!</v>
      </c>
      <c r="G42" s="6">
        <f t="shared" si="0"/>
        <v>3.90625</v>
      </c>
      <c r="H42" s="6">
        <f t="shared" si="0"/>
        <v>3.875</v>
      </c>
      <c r="I42" s="6">
        <f t="shared" si="0"/>
        <v>3.96875</v>
      </c>
      <c r="J42" s="6">
        <f t="shared" si="0"/>
        <v>3.6875</v>
      </c>
      <c r="K42" s="6">
        <f t="shared" si="0"/>
        <v>3.71875</v>
      </c>
      <c r="L42" s="6">
        <f t="shared" si="0"/>
        <v>3.625</v>
      </c>
      <c r="M42" s="6">
        <f t="shared" si="0"/>
        <v>3.75</v>
      </c>
    </row>
    <row r="44" spans="1:13" ht="45" x14ac:dyDescent="0.25">
      <c r="D44" s="9" t="s">
        <v>46</v>
      </c>
      <c r="E44" s="8" t="s">
        <v>22</v>
      </c>
      <c r="F44" s="9" t="s">
        <v>49</v>
      </c>
      <c r="G44" s="9" t="s">
        <v>54</v>
      </c>
      <c r="H44" s="9" t="s">
        <v>26</v>
      </c>
      <c r="I44" s="9" t="s">
        <v>57</v>
      </c>
      <c r="J44" s="9" t="s">
        <v>58</v>
      </c>
      <c r="K44" s="9" t="s">
        <v>60</v>
      </c>
      <c r="L44" s="9" t="s">
        <v>42</v>
      </c>
      <c r="M44" s="9" t="s">
        <v>63</v>
      </c>
    </row>
    <row r="45" spans="1:13" ht="45" x14ac:dyDescent="0.25">
      <c r="D45" s="8" t="s">
        <v>47</v>
      </c>
      <c r="E45" s="9" t="s">
        <v>23</v>
      </c>
      <c r="F45" s="9" t="s">
        <v>50</v>
      </c>
      <c r="G45" s="9" t="s">
        <v>55</v>
      </c>
      <c r="H45" s="9" t="s">
        <v>55</v>
      </c>
      <c r="I45" s="9" t="s">
        <v>56</v>
      </c>
      <c r="J45" s="9" t="s">
        <v>59</v>
      </c>
      <c r="K45" s="9" t="s">
        <v>61</v>
      </c>
      <c r="L45" s="9" t="s">
        <v>62</v>
      </c>
      <c r="M45" s="9" t="s">
        <v>64</v>
      </c>
    </row>
    <row r="46" spans="1:13" ht="41.25" customHeight="1" x14ac:dyDescent="0.25">
      <c r="D46" s="1"/>
      <c r="E46" s="9" t="s">
        <v>48</v>
      </c>
      <c r="F46" s="9" t="s">
        <v>29</v>
      </c>
      <c r="G46" s="9" t="s">
        <v>32</v>
      </c>
      <c r="H46" s="9" t="s">
        <v>34</v>
      </c>
      <c r="I46" s="9" t="s">
        <v>32</v>
      </c>
      <c r="J46" s="9" t="s">
        <v>36</v>
      </c>
      <c r="K46" s="9" t="s">
        <v>32</v>
      </c>
      <c r="L46" s="9" t="s">
        <v>41</v>
      </c>
      <c r="M46" s="9" t="s">
        <v>41</v>
      </c>
    </row>
    <row r="47" spans="1:13" x14ac:dyDescent="0.25">
      <c r="F47" s="11" t="s">
        <v>51</v>
      </c>
      <c r="G47" s="9" t="s">
        <v>33</v>
      </c>
      <c r="H47" s="9" t="s">
        <v>33</v>
      </c>
      <c r="I47" s="9" t="s">
        <v>33</v>
      </c>
      <c r="J47" s="9" t="s">
        <v>33</v>
      </c>
      <c r="K47" s="9" t="s">
        <v>33</v>
      </c>
      <c r="L47" s="9" t="s">
        <v>33</v>
      </c>
      <c r="M47" s="9" t="s">
        <v>33</v>
      </c>
    </row>
    <row r="48" spans="1:13" x14ac:dyDescent="0.25">
      <c r="F48" s="11" t="s">
        <v>52</v>
      </c>
    </row>
    <row r="49" spans="1:6" x14ac:dyDescent="0.25">
      <c r="F49" s="11" t="s">
        <v>53</v>
      </c>
    </row>
    <row r="50" spans="1:6" x14ac:dyDescent="0.25">
      <c r="F50">
        <f>12/37</f>
        <v>0.32432432432432434</v>
      </c>
    </row>
    <row r="52" spans="1:6" x14ac:dyDescent="0.25">
      <c r="B52" s="107" t="s">
        <v>234</v>
      </c>
      <c r="C52" s="108">
        <v>11311088</v>
      </c>
    </row>
    <row r="53" spans="1:6" x14ac:dyDescent="0.25">
      <c r="B53" s="107" t="s">
        <v>231</v>
      </c>
      <c r="C53" s="108">
        <v>11311016</v>
      </c>
    </row>
    <row r="56" spans="1:6" x14ac:dyDescent="0.25">
      <c r="A56">
        <v>34</v>
      </c>
      <c r="B56" t="s">
        <v>86</v>
      </c>
    </row>
    <row r="57" spans="1:6" x14ac:dyDescent="0.25">
      <c r="A57">
        <v>35</v>
      </c>
      <c r="B57" t="s">
        <v>87</v>
      </c>
    </row>
    <row r="58" spans="1:6" x14ac:dyDescent="0.25">
      <c r="A58">
        <v>36</v>
      </c>
      <c r="B58" t="s">
        <v>88</v>
      </c>
    </row>
    <row r="59" spans="1:6" x14ac:dyDescent="0.25">
      <c r="A59">
        <v>37</v>
      </c>
      <c r="B59" t="s">
        <v>89</v>
      </c>
    </row>
    <row r="60" spans="1:6" x14ac:dyDescent="0.25">
      <c r="A60">
        <v>38</v>
      </c>
      <c r="B60" t="s">
        <v>90</v>
      </c>
    </row>
    <row r="61" spans="1:6" x14ac:dyDescent="0.25">
      <c r="A61">
        <v>39</v>
      </c>
      <c r="B61" t="s">
        <v>91</v>
      </c>
    </row>
    <row r="62" spans="1:6" x14ac:dyDescent="0.25">
      <c r="A62">
        <v>40</v>
      </c>
      <c r="B62" t="s">
        <v>85</v>
      </c>
    </row>
    <row r="63" spans="1:6" x14ac:dyDescent="0.25">
      <c r="A63">
        <v>41</v>
      </c>
      <c r="B63" t="s">
        <v>92</v>
      </c>
    </row>
  </sheetData>
  <mergeCells count="7">
    <mergeCell ref="A1:M1"/>
    <mergeCell ref="A5:A6"/>
    <mergeCell ref="B5:B6"/>
    <mergeCell ref="D5:D6"/>
    <mergeCell ref="E5:E6"/>
    <mergeCell ref="F5:F6"/>
    <mergeCell ref="G5:M5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2"/>
  <sheetViews>
    <sheetView tabSelected="1" zoomScale="110" zoomScaleNormal="110" workbookViewId="0">
      <selection activeCell="F13" sqref="F13"/>
    </sheetView>
  </sheetViews>
  <sheetFormatPr defaultRowHeight="15" x14ac:dyDescent="0.25"/>
  <cols>
    <col min="1" max="1" width="4.7109375" customWidth="1"/>
    <col min="2" max="2" width="31.28515625" customWidth="1"/>
    <col min="3" max="3" width="13.28515625" customWidth="1"/>
    <col min="4" max="4" width="14" customWidth="1"/>
    <col min="5" max="5" width="11.5703125" customWidth="1"/>
    <col min="6" max="6" width="11" customWidth="1"/>
    <col min="7" max="7" width="10.42578125" customWidth="1"/>
    <col min="8" max="8" width="9.7109375" customWidth="1"/>
    <col min="9" max="9" width="10.7109375" customWidth="1"/>
    <col min="10" max="10" width="11.28515625" customWidth="1"/>
    <col min="11" max="11" width="12.7109375" customWidth="1"/>
    <col min="12" max="12" width="12.28515625" customWidth="1"/>
    <col min="13" max="13" width="14.5703125" customWidth="1"/>
  </cols>
  <sheetData>
    <row r="1" spans="1:13" x14ac:dyDescent="0.25">
      <c r="A1" s="93" t="s">
        <v>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x14ac:dyDescent="0.25">
      <c r="A2" s="5"/>
      <c r="B2" s="5"/>
      <c r="C2" s="19"/>
      <c r="D2" s="5"/>
      <c r="E2" s="5"/>
      <c r="F2" s="5"/>
      <c r="G2" s="5"/>
    </row>
    <row r="3" spans="1:13" x14ac:dyDescent="0.25">
      <c r="A3" t="s">
        <v>3</v>
      </c>
    </row>
    <row r="4" spans="1:13" x14ac:dyDescent="0.25">
      <c r="A4" t="s">
        <v>4</v>
      </c>
    </row>
    <row r="5" spans="1:13" s="2" customFormat="1" ht="75" customHeight="1" x14ac:dyDescent="0.25">
      <c r="A5" s="91" t="s">
        <v>0</v>
      </c>
      <c r="B5" s="91" t="s">
        <v>1</v>
      </c>
      <c r="C5" s="17" t="s">
        <v>116</v>
      </c>
      <c r="D5" s="91" t="s">
        <v>8</v>
      </c>
      <c r="E5" s="91" t="s">
        <v>17</v>
      </c>
      <c r="F5" s="91" t="s">
        <v>18</v>
      </c>
      <c r="G5" s="94" t="s">
        <v>16</v>
      </c>
      <c r="H5" s="94"/>
      <c r="I5" s="94"/>
      <c r="J5" s="94"/>
      <c r="K5" s="94"/>
      <c r="L5" s="94"/>
      <c r="M5" s="94"/>
    </row>
    <row r="6" spans="1:13" s="2" customFormat="1" ht="30" x14ac:dyDescent="0.25">
      <c r="A6" s="92"/>
      <c r="B6" s="92"/>
      <c r="C6" s="18"/>
      <c r="D6" s="92"/>
      <c r="E6" s="92"/>
      <c r="F6" s="92"/>
      <c r="G6" s="7" t="s">
        <v>9</v>
      </c>
      <c r="H6" s="3" t="s">
        <v>10</v>
      </c>
      <c r="I6" s="3" t="s">
        <v>11</v>
      </c>
      <c r="J6" s="3" t="s">
        <v>14</v>
      </c>
      <c r="K6" s="3" t="s">
        <v>12</v>
      </c>
      <c r="L6" s="3" t="s">
        <v>15</v>
      </c>
      <c r="M6" s="3" t="s">
        <v>13</v>
      </c>
    </row>
    <row r="7" spans="1:13" s="14" customFormat="1" x14ac:dyDescent="0.25">
      <c r="A7" s="15">
        <v>1</v>
      </c>
      <c r="B7" s="110" t="s">
        <v>253</v>
      </c>
      <c r="C7" s="111" t="s">
        <v>316</v>
      </c>
      <c r="D7" s="12" t="s">
        <v>217</v>
      </c>
      <c r="E7" s="12"/>
      <c r="F7" s="12"/>
      <c r="G7" s="12"/>
      <c r="H7" s="12"/>
      <c r="I7" s="12"/>
      <c r="J7" s="12"/>
      <c r="K7" s="12"/>
      <c r="L7" s="12"/>
      <c r="M7" s="12"/>
    </row>
    <row r="8" spans="1:13" s="14" customFormat="1" x14ac:dyDescent="0.25">
      <c r="A8" s="15">
        <v>2</v>
      </c>
      <c r="B8" s="110" t="s">
        <v>254</v>
      </c>
      <c r="C8" s="111">
        <v>11312130</v>
      </c>
      <c r="D8" s="12" t="s">
        <v>217</v>
      </c>
      <c r="E8" s="12"/>
      <c r="F8" s="12"/>
      <c r="G8" s="12"/>
      <c r="H8" s="12"/>
      <c r="I8" s="12"/>
      <c r="J8" s="12"/>
      <c r="K8" s="12"/>
      <c r="L8" s="12"/>
      <c r="M8" s="12"/>
    </row>
    <row r="9" spans="1:13" x14ac:dyDescent="0.25">
      <c r="A9" s="15">
        <v>3</v>
      </c>
      <c r="B9" s="107" t="s">
        <v>255</v>
      </c>
      <c r="C9" s="111" t="s">
        <v>317</v>
      </c>
      <c r="D9" s="115">
        <v>5</v>
      </c>
      <c r="E9" s="6">
        <v>0</v>
      </c>
      <c r="F9" s="6" t="s">
        <v>191</v>
      </c>
      <c r="G9" s="6">
        <v>3</v>
      </c>
      <c r="H9" s="6">
        <v>3</v>
      </c>
      <c r="I9" s="6">
        <v>3</v>
      </c>
      <c r="J9" s="6">
        <v>3</v>
      </c>
      <c r="K9" s="6">
        <v>4</v>
      </c>
      <c r="L9" s="6">
        <v>4</v>
      </c>
      <c r="M9" s="6">
        <v>4</v>
      </c>
    </row>
    <row r="10" spans="1:13" x14ac:dyDescent="0.25">
      <c r="A10" s="15">
        <v>4</v>
      </c>
      <c r="B10" s="107" t="s">
        <v>345</v>
      </c>
      <c r="C10" s="111">
        <v>11312016</v>
      </c>
      <c r="D10" s="115">
        <v>5</v>
      </c>
      <c r="E10" s="6">
        <v>0</v>
      </c>
      <c r="F10" s="6" t="s">
        <v>191</v>
      </c>
      <c r="G10" s="6">
        <v>3</v>
      </c>
      <c r="H10" s="6">
        <v>3</v>
      </c>
      <c r="I10" s="6">
        <v>4</v>
      </c>
      <c r="J10" s="6">
        <v>3</v>
      </c>
      <c r="K10" s="6">
        <v>4</v>
      </c>
      <c r="L10" s="6">
        <v>4</v>
      </c>
      <c r="M10" s="6">
        <v>4</v>
      </c>
    </row>
    <row r="11" spans="1:13" x14ac:dyDescent="0.25">
      <c r="A11" s="15">
        <v>5</v>
      </c>
      <c r="B11" s="107" t="s">
        <v>256</v>
      </c>
      <c r="C11" s="111">
        <v>11312034</v>
      </c>
      <c r="D11" s="115">
        <v>5</v>
      </c>
      <c r="E11" s="6">
        <v>1</v>
      </c>
      <c r="F11" s="6" t="s">
        <v>191</v>
      </c>
      <c r="G11" s="6">
        <v>3</v>
      </c>
      <c r="H11" s="6">
        <v>3</v>
      </c>
      <c r="I11" s="6">
        <v>4</v>
      </c>
      <c r="J11" s="6">
        <v>3</v>
      </c>
      <c r="K11" s="6">
        <v>4</v>
      </c>
      <c r="L11" s="6">
        <v>4</v>
      </c>
      <c r="M11" s="6">
        <v>4</v>
      </c>
    </row>
    <row r="12" spans="1:13" x14ac:dyDescent="0.25">
      <c r="A12" s="15">
        <v>6</v>
      </c>
      <c r="B12" s="107" t="s">
        <v>344</v>
      </c>
      <c r="C12" s="111">
        <v>11311014</v>
      </c>
      <c r="D12" s="115">
        <v>5</v>
      </c>
      <c r="E12" s="6">
        <v>1</v>
      </c>
      <c r="F12" s="6" t="s">
        <v>191</v>
      </c>
      <c r="G12" s="6">
        <v>4</v>
      </c>
      <c r="H12" s="6">
        <v>3</v>
      </c>
      <c r="I12" s="6">
        <v>4</v>
      </c>
      <c r="J12" s="6">
        <v>3</v>
      </c>
      <c r="K12" s="6">
        <v>4</v>
      </c>
      <c r="L12" s="6">
        <v>4</v>
      </c>
      <c r="M12" s="6">
        <v>4</v>
      </c>
    </row>
    <row r="13" spans="1:13" x14ac:dyDescent="0.25">
      <c r="A13" s="15">
        <v>7</v>
      </c>
      <c r="B13" s="107" t="s">
        <v>257</v>
      </c>
      <c r="C13" s="111">
        <v>11312098</v>
      </c>
      <c r="D13" s="115">
        <v>4</v>
      </c>
      <c r="E13" s="6">
        <v>2</v>
      </c>
      <c r="F13" s="6" t="s">
        <v>191</v>
      </c>
      <c r="G13" s="6">
        <v>4</v>
      </c>
      <c r="H13" s="6">
        <v>3</v>
      </c>
      <c r="I13" s="6">
        <v>4</v>
      </c>
      <c r="J13" s="6">
        <v>3</v>
      </c>
      <c r="K13" s="6">
        <v>4</v>
      </c>
      <c r="L13" s="6">
        <v>4</v>
      </c>
      <c r="M13" s="6">
        <v>4</v>
      </c>
    </row>
    <row r="14" spans="1:13" x14ac:dyDescent="0.25">
      <c r="A14" s="15">
        <v>8</v>
      </c>
      <c r="B14" s="107" t="s">
        <v>258</v>
      </c>
      <c r="C14" s="111" t="s">
        <v>318</v>
      </c>
      <c r="D14" s="115">
        <v>5</v>
      </c>
      <c r="E14" s="6">
        <v>2</v>
      </c>
      <c r="F14" s="6" t="s">
        <v>191</v>
      </c>
      <c r="G14" s="6">
        <v>4</v>
      </c>
      <c r="H14" s="6">
        <v>4</v>
      </c>
      <c r="I14" s="6">
        <v>4</v>
      </c>
      <c r="J14" s="6">
        <v>3</v>
      </c>
      <c r="K14" s="6">
        <v>4</v>
      </c>
      <c r="L14" s="6">
        <v>4</v>
      </c>
      <c r="M14" s="6">
        <v>4</v>
      </c>
    </row>
    <row r="15" spans="1:13" x14ac:dyDescent="0.25">
      <c r="A15" s="15">
        <v>9</v>
      </c>
      <c r="B15" s="107" t="s">
        <v>261</v>
      </c>
      <c r="C15" s="111" t="s">
        <v>321</v>
      </c>
      <c r="D15" s="115">
        <v>5</v>
      </c>
      <c r="E15" s="6">
        <v>2</v>
      </c>
      <c r="F15" s="6" t="s">
        <v>191</v>
      </c>
      <c r="G15" s="6">
        <v>4</v>
      </c>
      <c r="H15" s="6">
        <v>4</v>
      </c>
      <c r="I15" s="6">
        <v>4</v>
      </c>
      <c r="J15" s="6">
        <v>3</v>
      </c>
      <c r="K15" s="6">
        <v>4</v>
      </c>
      <c r="L15" s="6">
        <v>4</v>
      </c>
      <c r="M15" s="6">
        <v>4</v>
      </c>
    </row>
    <row r="16" spans="1:13" x14ac:dyDescent="0.25">
      <c r="A16" s="15">
        <v>10</v>
      </c>
      <c r="B16" s="107" t="s">
        <v>260</v>
      </c>
      <c r="C16" s="111" t="s">
        <v>320</v>
      </c>
      <c r="D16" s="115">
        <v>5</v>
      </c>
      <c r="E16" s="6">
        <v>2</v>
      </c>
      <c r="F16" s="6" t="s">
        <v>191</v>
      </c>
      <c r="G16" s="6">
        <v>4</v>
      </c>
      <c r="H16" s="6">
        <v>4</v>
      </c>
      <c r="I16" s="6">
        <v>4</v>
      </c>
      <c r="J16" s="6">
        <v>3</v>
      </c>
      <c r="K16" s="6">
        <v>4</v>
      </c>
      <c r="L16" s="6">
        <v>4</v>
      </c>
      <c r="M16" s="6">
        <v>4</v>
      </c>
    </row>
    <row r="17" spans="1:13" x14ac:dyDescent="0.25">
      <c r="A17" s="15">
        <v>11</v>
      </c>
      <c r="B17" s="107" t="s">
        <v>259</v>
      </c>
      <c r="C17" s="111" t="s">
        <v>319</v>
      </c>
      <c r="D17" s="115">
        <v>5</v>
      </c>
      <c r="E17" s="6">
        <v>3</v>
      </c>
      <c r="F17" s="114" t="s">
        <v>193</v>
      </c>
      <c r="G17" s="6">
        <v>4</v>
      </c>
      <c r="H17" s="6">
        <v>4</v>
      </c>
      <c r="I17" s="6">
        <v>4</v>
      </c>
      <c r="J17" s="6">
        <v>3</v>
      </c>
      <c r="K17" s="6">
        <v>4</v>
      </c>
      <c r="L17" s="6">
        <v>3</v>
      </c>
      <c r="M17" s="6">
        <v>4</v>
      </c>
    </row>
    <row r="18" spans="1:13" x14ac:dyDescent="0.25">
      <c r="A18" s="15">
        <v>12</v>
      </c>
      <c r="B18" s="107" t="s">
        <v>274</v>
      </c>
      <c r="C18" s="111">
        <v>11312010</v>
      </c>
      <c r="D18" s="115">
        <v>5</v>
      </c>
      <c r="E18" s="6">
        <v>3</v>
      </c>
      <c r="F18" s="114" t="s">
        <v>193</v>
      </c>
      <c r="G18" s="6">
        <v>4</v>
      </c>
      <c r="H18" s="6">
        <v>4</v>
      </c>
      <c r="I18" s="6">
        <v>4</v>
      </c>
      <c r="J18" s="6">
        <v>4</v>
      </c>
      <c r="K18" s="6">
        <v>4</v>
      </c>
      <c r="L18" s="6">
        <v>3</v>
      </c>
      <c r="M18" s="6">
        <v>4</v>
      </c>
    </row>
    <row r="19" spans="1:13" x14ac:dyDescent="0.25">
      <c r="A19" s="15">
        <v>13</v>
      </c>
      <c r="B19" s="107" t="s">
        <v>263</v>
      </c>
      <c r="C19" s="111">
        <v>11312133</v>
      </c>
      <c r="D19" s="115">
        <v>5</v>
      </c>
      <c r="E19" s="6">
        <v>3</v>
      </c>
      <c r="F19" s="6" t="s">
        <v>192</v>
      </c>
      <c r="G19" s="6">
        <v>4</v>
      </c>
      <c r="H19" s="6">
        <v>4</v>
      </c>
      <c r="I19" s="6">
        <v>4</v>
      </c>
      <c r="J19" s="6">
        <v>4</v>
      </c>
      <c r="K19" s="6">
        <v>4</v>
      </c>
      <c r="L19" s="6">
        <v>3</v>
      </c>
      <c r="M19" s="6">
        <v>4</v>
      </c>
    </row>
    <row r="20" spans="1:13" x14ac:dyDescent="0.25">
      <c r="A20" s="15">
        <v>14</v>
      </c>
      <c r="B20" s="107" t="s">
        <v>264</v>
      </c>
      <c r="C20" s="111" t="s">
        <v>322</v>
      </c>
      <c r="D20" s="115">
        <v>8</v>
      </c>
      <c r="E20" s="6">
        <v>3</v>
      </c>
      <c r="F20" s="6" t="s">
        <v>192</v>
      </c>
      <c r="G20" s="6">
        <v>4</v>
      </c>
      <c r="H20" s="6">
        <v>4</v>
      </c>
      <c r="I20" s="6">
        <v>4</v>
      </c>
      <c r="J20" s="6">
        <v>4</v>
      </c>
      <c r="K20" s="6">
        <v>4</v>
      </c>
      <c r="L20" s="6">
        <v>3</v>
      </c>
      <c r="M20" s="6">
        <v>4</v>
      </c>
    </row>
    <row r="21" spans="1:13" x14ac:dyDescent="0.25">
      <c r="A21" s="15">
        <v>15</v>
      </c>
      <c r="B21" s="107" t="s">
        <v>265</v>
      </c>
      <c r="C21" s="111" t="s">
        <v>323</v>
      </c>
      <c r="D21" s="115">
        <v>10</v>
      </c>
      <c r="E21" s="6">
        <v>3</v>
      </c>
      <c r="F21" s="6" t="s">
        <v>192</v>
      </c>
      <c r="G21" s="6">
        <v>4</v>
      </c>
      <c r="H21" s="6">
        <v>4</v>
      </c>
      <c r="I21" s="6">
        <v>4</v>
      </c>
      <c r="J21" s="6">
        <v>4</v>
      </c>
      <c r="K21" s="6">
        <v>4</v>
      </c>
      <c r="L21" s="6">
        <v>3</v>
      </c>
      <c r="M21" s="6">
        <v>4</v>
      </c>
    </row>
    <row r="22" spans="1:13" x14ac:dyDescent="0.25">
      <c r="A22" s="15">
        <v>16</v>
      </c>
      <c r="B22" s="107" t="s">
        <v>266</v>
      </c>
      <c r="C22" s="111" t="s">
        <v>324</v>
      </c>
      <c r="D22" s="115">
        <v>11</v>
      </c>
      <c r="E22" s="6">
        <v>3</v>
      </c>
      <c r="F22" s="6" t="s">
        <v>192</v>
      </c>
      <c r="G22" s="6">
        <v>4</v>
      </c>
      <c r="H22" s="6">
        <v>4</v>
      </c>
      <c r="I22" s="6">
        <v>4</v>
      </c>
      <c r="J22" s="6">
        <v>4</v>
      </c>
      <c r="K22" s="6">
        <v>4</v>
      </c>
      <c r="L22" s="6">
        <v>3</v>
      </c>
      <c r="M22" s="6">
        <v>4</v>
      </c>
    </row>
    <row r="23" spans="1:13" x14ac:dyDescent="0.25">
      <c r="A23" s="15">
        <v>17</v>
      </c>
      <c r="B23" s="107" t="s">
        <v>267</v>
      </c>
      <c r="C23" s="111">
        <v>11312134</v>
      </c>
      <c r="D23" s="115">
        <v>9</v>
      </c>
      <c r="E23" s="6">
        <v>3</v>
      </c>
      <c r="F23" s="6" t="s">
        <v>192</v>
      </c>
      <c r="G23" s="6">
        <v>4</v>
      </c>
      <c r="H23" s="6">
        <v>4</v>
      </c>
      <c r="I23" s="6">
        <v>4</v>
      </c>
      <c r="J23" s="6">
        <v>4</v>
      </c>
      <c r="K23" s="6">
        <v>4</v>
      </c>
      <c r="L23" s="6">
        <v>3</v>
      </c>
      <c r="M23" s="6">
        <v>4</v>
      </c>
    </row>
    <row r="24" spans="1:13" s="16" customFormat="1" x14ac:dyDescent="0.25">
      <c r="A24" s="15">
        <v>18</v>
      </c>
      <c r="B24" s="107" t="s">
        <v>268</v>
      </c>
      <c r="C24" s="111">
        <v>11312159</v>
      </c>
      <c r="D24" s="115">
        <v>5</v>
      </c>
      <c r="E24" s="6">
        <v>3</v>
      </c>
      <c r="F24" s="6" t="s">
        <v>192</v>
      </c>
      <c r="G24" s="6">
        <v>4</v>
      </c>
      <c r="H24" s="6">
        <v>4</v>
      </c>
      <c r="I24" s="6">
        <v>4</v>
      </c>
      <c r="J24" s="6">
        <v>4</v>
      </c>
      <c r="K24" s="6">
        <v>4</v>
      </c>
      <c r="L24" s="6">
        <v>3</v>
      </c>
      <c r="M24" s="6">
        <v>3</v>
      </c>
    </row>
    <row r="25" spans="1:13" s="16" customFormat="1" x14ac:dyDescent="0.25">
      <c r="A25" s="15">
        <v>19</v>
      </c>
      <c r="B25" s="107" t="s">
        <v>269</v>
      </c>
      <c r="C25" s="111" t="s">
        <v>325</v>
      </c>
      <c r="D25" s="115">
        <v>5</v>
      </c>
      <c r="E25" s="6">
        <v>3</v>
      </c>
      <c r="F25" s="6" t="s">
        <v>192</v>
      </c>
      <c r="G25" s="6">
        <v>4</v>
      </c>
      <c r="H25" s="6">
        <v>4</v>
      </c>
      <c r="I25" s="6">
        <v>4</v>
      </c>
      <c r="J25" s="6">
        <v>4</v>
      </c>
      <c r="K25" s="6">
        <v>4</v>
      </c>
      <c r="L25" s="6">
        <v>3</v>
      </c>
      <c r="M25" s="6">
        <v>3</v>
      </c>
    </row>
    <row r="26" spans="1:13" s="16" customFormat="1" x14ac:dyDescent="0.25">
      <c r="A26" s="15">
        <v>20</v>
      </c>
      <c r="B26" s="107" t="s">
        <v>270</v>
      </c>
      <c r="C26" s="111" t="s">
        <v>326</v>
      </c>
      <c r="D26" s="115">
        <v>5</v>
      </c>
      <c r="E26" s="6">
        <v>3</v>
      </c>
      <c r="F26" s="6" t="s">
        <v>192</v>
      </c>
      <c r="G26" s="6">
        <v>4</v>
      </c>
      <c r="H26" s="6">
        <v>4</v>
      </c>
      <c r="I26" s="6">
        <v>4</v>
      </c>
      <c r="J26" s="6">
        <v>4</v>
      </c>
      <c r="K26" s="6">
        <v>4</v>
      </c>
      <c r="L26" s="6">
        <v>3</v>
      </c>
      <c r="M26" s="6">
        <v>3</v>
      </c>
    </row>
    <row r="27" spans="1:13" s="16" customFormat="1" x14ac:dyDescent="0.25">
      <c r="A27" s="15">
        <v>21</v>
      </c>
      <c r="B27" s="107" t="s">
        <v>271</v>
      </c>
      <c r="C27" s="111">
        <v>11312061</v>
      </c>
      <c r="D27" s="115">
        <v>5</v>
      </c>
      <c r="E27" s="6">
        <v>3</v>
      </c>
      <c r="F27" s="6" t="s">
        <v>192</v>
      </c>
      <c r="G27" s="6">
        <v>4</v>
      </c>
      <c r="H27" s="6">
        <v>4</v>
      </c>
      <c r="I27" s="6">
        <v>4</v>
      </c>
      <c r="J27" s="6">
        <v>4</v>
      </c>
      <c r="K27" s="6">
        <v>4</v>
      </c>
      <c r="L27" s="6">
        <v>3</v>
      </c>
      <c r="M27" s="6">
        <v>3</v>
      </c>
    </row>
    <row r="28" spans="1:13" x14ac:dyDescent="0.25">
      <c r="A28" s="15">
        <v>22</v>
      </c>
      <c r="B28" s="107" t="s">
        <v>272</v>
      </c>
      <c r="C28" s="111" t="s">
        <v>327</v>
      </c>
      <c r="D28" s="115">
        <v>5</v>
      </c>
      <c r="E28" s="6">
        <v>3</v>
      </c>
      <c r="F28" s="6" t="s">
        <v>192</v>
      </c>
      <c r="G28" s="6">
        <v>4</v>
      </c>
      <c r="H28" s="6">
        <v>4</v>
      </c>
      <c r="I28" s="6">
        <v>4</v>
      </c>
      <c r="J28" s="6">
        <v>4</v>
      </c>
      <c r="K28" s="6">
        <v>4</v>
      </c>
      <c r="L28" s="6">
        <v>3</v>
      </c>
      <c r="M28" s="6">
        <v>3</v>
      </c>
    </row>
    <row r="29" spans="1:13" x14ac:dyDescent="0.25">
      <c r="A29" s="15">
        <v>23</v>
      </c>
      <c r="B29" s="107" t="s">
        <v>273</v>
      </c>
      <c r="C29" s="111" t="s">
        <v>328</v>
      </c>
      <c r="D29" s="115">
        <v>5</v>
      </c>
      <c r="E29" s="6">
        <v>3</v>
      </c>
      <c r="F29" s="6" t="s">
        <v>192</v>
      </c>
      <c r="G29" s="6">
        <v>4</v>
      </c>
      <c r="H29" s="6">
        <v>4</v>
      </c>
      <c r="I29" s="6">
        <v>4</v>
      </c>
      <c r="J29" s="6">
        <v>4</v>
      </c>
      <c r="K29" s="6">
        <v>4</v>
      </c>
      <c r="L29" s="6">
        <v>4</v>
      </c>
      <c r="M29" s="6">
        <v>3</v>
      </c>
    </row>
    <row r="30" spans="1:13" x14ac:dyDescent="0.25">
      <c r="A30" s="15">
        <v>24</v>
      </c>
      <c r="B30" s="107" t="s">
        <v>262</v>
      </c>
      <c r="C30" s="111">
        <v>11312122</v>
      </c>
      <c r="D30" s="115">
        <v>5</v>
      </c>
      <c r="E30" s="6">
        <v>3</v>
      </c>
      <c r="F30" s="6" t="s">
        <v>192</v>
      </c>
      <c r="G30" s="6">
        <v>4</v>
      </c>
      <c r="H30" s="6">
        <v>4</v>
      </c>
      <c r="I30" s="6">
        <v>4</v>
      </c>
      <c r="J30" s="6">
        <v>4</v>
      </c>
      <c r="K30" s="6">
        <v>4</v>
      </c>
      <c r="L30" s="6">
        <v>4</v>
      </c>
      <c r="M30" s="6">
        <v>3</v>
      </c>
    </row>
    <row r="31" spans="1:13" x14ac:dyDescent="0.25">
      <c r="A31" s="15">
        <v>25</v>
      </c>
      <c r="B31" s="107" t="s">
        <v>275</v>
      </c>
      <c r="C31" s="111">
        <v>11312038</v>
      </c>
      <c r="D31" s="115">
        <v>5</v>
      </c>
      <c r="E31" s="6">
        <v>3</v>
      </c>
      <c r="F31" s="6" t="s">
        <v>192</v>
      </c>
      <c r="G31" s="6">
        <v>4</v>
      </c>
      <c r="H31" s="6">
        <v>4</v>
      </c>
      <c r="I31" s="6">
        <v>4</v>
      </c>
      <c r="J31" s="6">
        <v>4</v>
      </c>
      <c r="K31" s="6">
        <v>4</v>
      </c>
      <c r="L31" s="6">
        <v>4</v>
      </c>
      <c r="M31" s="6">
        <v>3</v>
      </c>
    </row>
    <row r="32" spans="1:13" x14ac:dyDescent="0.25">
      <c r="A32" s="15">
        <v>26</v>
      </c>
      <c r="B32" s="107" t="s">
        <v>276</v>
      </c>
      <c r="C32" s="111">
        <v>11309123</v>
      </c>
      <c r="D32" s="115">
        <v>5</v>
      </c>
      <c r="E32" s="6">
        <v>3</v>
      </c>
      <c r="F32" s="6" t="s">
        <v>192</v>
      </c>
      <c r="G32" s="6">
        <v>4</v>
      </c>
      <c r="H32" s="6">
        <v>4</v>
      </c>
      <c r="I32" s="6">
        <v>4</v>
      </c>
      <c r="J32" s="6">
        <v>4</v>
      </c>
      <c r="K32" s="6">
        <v>4</v>
      </c>
      <c r="L32" s="6">
        <v>4</v>
      </c>
      <c r="M32" s="6">
        <v>4</v>
      </c>
    </row>
    <row r="33" spans="1:13" x14ac:dyDescent="0.25">
      <c r="A33" s="15">
        <v>27</v>
      </c>
      <c r="B33" s="4" t="s">
        <v>277</v>
      </c>
      <c r="C33" s="112" t="s">
        <v>338</v>
      </c>
      <c r="D33" s="115">
        <v>5</v>
      </c>
      <c r="E33" s="6">
        <v>3</v>
      </c>
      <c r="F33" s="6" t="s">
        <v>192</v>
      </c>
      <c r="G33" s="6">
        <v>4</v>
      </c>
      <c r="H33" s="6">
        <v>4</v>
      </c>
      <c r="I33" s="6">
        <v>4</v>
      </c>
      <c r="J33" s="6">
        <v>4</v>
      </c>
      <c r="K33" s="6">
        <v>3</v>
      </c>
      <c r="L33" s="6">
        <v>4</v>
      </c>
      <c r="M33" s="6">
        <v>4</v>
      </c>
    </row>
    <row r="34" spans="1:13" x14ac:dyDescent="0.25">
      <c r="A34" s="15">
        <v>28</v>
      </c>
      <c r="B34" s="4" t="s">
        <v>278</v>
      </c>
      <c r="C34" s="112" t="s">
        <v>339</v>
      </c>
      <c r="D34" s="115">
        <v>5</v>
      </c>
      <c r="E34" s="6">
        <v>3</v>
      </c>
      <c r="F34" s="6" t="s">
        <v>192</v>
      </c>
      <c r="G34" s="6">
        <v>4</v>
      </c>
      <c r="H34" s="6">
        <v>4</v>
      </c>
      <c r="I34" s="6">
        <v>4</v>
      </c>
      <c r="J34" s="6">
        <v>4</v>
      </c>
      <c r="K34" s="6">
        <v>3</v>
      </c>
      <c r="L34" s="6">
        <v>4</v>
      </c>
      <c r="M34" s="6">
        <v>4</v>
      </c>
    </row>
    <row r="35" spans="1:13" x14ac:dyDescent="0.25">
      <c r="A35" s="15">
        <v>29</v>
      </c>
      <c r="B35" s="4" t="s">
        <v>279</v>
      </c>
      <c r="C35" s="113">
        <v>11308108</v>
      </c>
      <c r="D35" s="115">
        <v>5</v>
      </c>
      <c r="E35" s="6">
        <v>3</v>
      </c>
      <c r="F35" s="6" t="s">
        <v>192</v>
      </c>
      <c r="G35" s="6">
        <v>4</v>
      </c>
      <c r="H35" s="6">
        <v>4</v>
      </c>
      <c r="I35" s="6">
        <v>4</v>
      </c>
      <c r="J35" s="6">
        <v>4</v>
      </c>
      <c r="K35" s="6">
        <v>3</v>
      </c>
      <c r="L35" s="6">
        <v>4</v>
      </c>
      <c r="M35" s="6">
        <v>4</v>
      </c>
    </row>
    <row r="36" spans="1:13" x14ac:dyDescent="0.25">
      <c r="A36" s="15">
        <v>30</v>
      </c>
      <c r="B36" s="4" t="s">
        <v>280</v>
      </c>
      <c r="C36" s="113">
        <v>11308124</v>
      </c>
      <c r="D36" s="115">
        <v>3</v>
      </c>
      <c r="E36" s="6">
        <v>3</v>
      </c>
      <c r="F36" s="6" t="s">
        <v>192</v>
      </c>
      <c r="G36" s="6">
        <v>4</v>
      </c>
      <c r="H36" s="6">
        <v>4</v>
      </c>
      <c r="I36" s="6">
        <v>4</v>
      </c>
      <c r="J36" s="6">
        <v>4</v>
      </c>
      <c r="K36" s="6">
        <v>3</v>
      </c>
      <c r="L36" s="6">
        <v>4</v>
      </c>
      <c r="M36" s="6">
        <v>4</v>
      </c>
    </row>
    <row r="37" spans="1:13" x14ac:dyDescent="0.25">
      <c r="A37" s="15">
        <v>31</v>
      </c>
      <c r="B37" s="4" t="s">
        <v>281</v>
      </c>
      <c r="C37" s="113" t="s">
        <v>340</v>
      </c>
      <c r="D37" s="115">
        <v>3</v>
      </c>
      <c r="E37" s="6">
        <v>3</v>
      </c>
      <c r="F37" s="6" t="s">
        <v>192</v>
      </c>
      <c r="G37" s="6">
        <v>4</v>
      </c>
      <c r="H37" s="6">
        <v>4</v>
      </c>
      <c r="I37" s="6">
        <v>4</v>
      </c>
      <c r="J37" s="6">
        <v>4</v>
      </c>
      <c r="K37" s="6">
        <v>3</v>
      </c>
      <c r="L37" s="6">
        <v>4</v>
      </c>
      <c r="M37" s="6">
        <v>4</v>
      </c>
    </row>
    <row r="38" spans="1:13" x14ac:dyDescent="0.25">
      <c r="A38" s="15">
        <v>32</v>
      </c>
      <c r="B38" s="4" t="s">
        <v>282</v>
      </c>
      <c r="C38" s="113" t="s">
        <v>341</v>
      </c>
      <c r="D38" s="115">
        <v>4</v>
      </c>
      <c r="E38" s="6">
        <v>3</v>
      </c>
      <c r="F38" s="6" t="s">
        <v>192</v>
      </c>
      <c r="G38" s="6">
        <v>4</v>
      </c>
      <c r="H38" s="6">
        <v>4</v>
      </c>
      <c r="I38" s="6">
        <v>4</v>
      </c>
      <c r="J38" s="6">
        <v>4</v>
      </c>
      <c r="K38" s="6">
        <v>3</v>
      </c>
      <c r="L38" s="6">
        <v>4</v>
      </c>
      <c r="M38" s="6">
        <v>4</v>
      </c>
    </row>
    <row r="39" spans="1:13" x14ac:dyDescent="0.25">
      <c r="A39" s="15">
        <v>33</v>
      </c>
      <c r="B39" s="4" t="s">
        <v>283</v>
      </c>
      <c r="C39" s="113" t="s">
        <v>342</v>
      </c>
      <c r="D39" s="115">
        <v>4</v>
      </c>
      <c r="E39" s="6">
        <v>3</v>
      </c>
      <c r="F39" s="6" t="s">
        <v>192</v>
      </c>
      <c r="G39" s="6">
        <v>4</v>
      </c>
      <c r="H39" s="6">
        <v>4</v>
      </c>
      <c r="I39" s="6">
        <v>4</v>
      </c>
      <c r="J39" s="6">
        <v>4</v>
      </c>
      <c r="K39" s="6">
        <v>3</v>
      </c>
      <c r="L39" s="6">
        <v>4</v>
      </c>
      <c r="M39" s="6">
        <v>4</v>
      </c>
    </row>
    <row r="40" spans="1:13" x14ac:dyDescent="0.25">
      <c r="A40" s="15">
        <v>34</v>
      </c>
      <c r="B40" s="109" t="s">
        <v>284</v>
      </c>
      <c r="C40" s="113" t="s">
        <v>343</v>
      </c>
      <c r="D40" s="115">
        <v>4</v>
      </c>
      <c r="E40" s="6">
        <v>3</v>
      </c>
      <c r="F40" s="6" t="s">
        <v>192</v>
      </c>
      <c r="G40" s="6">
        <v>4</v>
      </c>
      <c r="H40" s="6">
        <v>4</v>
      </c>
      <c r="I40" s="6">
        <v>4</v>
      </c>
      <c r="J40" s="6">
        <v>4</v>
      </c>
      <c r="K40" s="6">
        <v>3</v>
      </c>
      <c r="L40" s="6">
        <v>4</v>
      </c>
      <c r="M40" s="6">
        <v>4</v>
      </c>
    </row>
    <row r="41" spans="1:13" x14ac:dyDescent="0.25">
      <c r="A41" s="15">
        <v>35</v>
      </c>
      <c r="B41" s="109" t="s">
        <v>285</v>
      </c>
      <c r="C41" s="113">
        <v>11311044</v>
      </c>
      <c r="D41" s="115">
        <v>4</v>
      </c>
      <c r="E41" s="6">
        <v>3</v>
      </c>
      <c r="F41" s="6" t="s">
        <v>192</v>
      </c>
      <c r="G41" s="6">
        <v>4</v>
      </c>
      <c r="H41" s="6">
        <v>4</v>
      </c>
      <c r="I41" s="6">
        <v>4</v>
      </c>
      <c r="J41" s="6">
        <v>4</v>
      </c>
      <c r="K41" s="6">
        <v>3</v>
      </c>
      <c r="L41" s="6">
        <v>4</v>
      </c>
      <c r="M41" s="6">
        <v>4</v>
      </c>
    </row>
    <row r="42" spans="1:13" x14ac:dyDescent="0.25">
      <c r="A42" s="15">
        <v>36</v>
      </c>
      <c r="B42" s="109" t="s">
        <v>286</v>
      </c>
      <c r="C42" s="113">
        <v>11311133</v>
      </c>
      <c r="D42" s="115">
        <v>4</v>
      </c>
      <c r="E42" s="6">
        <v>3</v>
      </c>
      <c r="F42" s="6" t="s">
        <v>192</v>
      </c>
      <c r="G42" s="6">
        <v>4</v>
      </c>
      <c r="H42" s="6">
        <v>4</v>
      </c>
      <c r="I42" s="6">
        <v>4</v>
      </c>
      <c r="J42" s="6">
        <v>4</v>
      </c>
      <c r="K42" s="6">
        <v>3</v>
      </c>
      <c r="L42" s="6">
        <v>4</v>
      </c>
      <c r="M42" s="6">
        <v>4</v>
      </c>
    </row>
    <row r="43" spans="1:13" x14ac:dyDescent="0.25">
      <c r="A43" s="15">
        <v>37</v>
      </c>
      <c r="B43" s="109" t="s">
        <v>287</v>
      </c>
      <c r="C43" s="113">
        <v>11311142</v>
      </c>
      <c r="D43" s="115">
        <v>4</v>
      </c>
      <c r="E43" s="6">
        <v>3</v>
      </c>
      <c r="F43" s="6" t="s">
        <v>191</v>
      </c>
      <c r="G43" s="6">
        <v>4</v>
      </c>
      <c r="H43" s="6">
        <v>4</v>
      </c>
      <c r="I43" s="6">
        <v>4</v>
      </c>
      <c r="J43" s="6">
        <v>4</v>
      </c>
      <c r="K43" s="6">
        <v>3</v>
      </c>
      <c r="L43" s="6">
        <v>4</v>
      </c>
      <c r="M43" s="6">
        <v>4</v>
      </c>
    </row>
    <row r="44" spans="1:13" x14ac:dyDescent="0.25">
      <c r="A44" s="4"/>
      <c r="B44" s="4" t="s">
        <v>21</v>
      </c>
      <c r="C44" s="4"/>
      <c r="D44" s="10">
        <f t="shared" ref="D44:M44" si="0">AVERAGE(D7:D43)</f>
        <v>5.2</v>
      </c>
      <c r="E44" s="10">
        <f t="shared" si="0"/>
        <v>2.6</v>
      </c>
      <c r="F44" s="6" t="e">
        <f t="shared" si="0"/>
        <v>#DIV/0!</v>
      </c>
      <c r="G44" s="6">
        <f t="shared" si="0"/>
        <v>3.9142857142857141</v>
      </c>
      <c r="H44" s="6">
        <f t="shared" si="0"/>
        <v>3.8571428571428572</v>
      </c>
      <c r="I44" s="6">
        <f t="shared" si="0"/>
        <v>3.9714285714285715</v>
      </c>
      <c r="J44" s="6">
        <f t="shared" si="0"/>
        <v>3.7428571428571429</v>
      </c>
      <c r="K44" s="6">
        <f t="shared" si="0"/>
        <v>3.6857142857142855</v>
      </c>
      <c r="L44" s="6">
        <f t="shared" si="0"/>
        <v>3.657142857142857</v>
      </c>
      <c r="M44" s="6">
        <f t="shared" si="0"/>
        <v>3.7714285714285714</v>
      </c>
    </row>
    <row r="46" spans="1:13" ht="45" x14ac:dyDescent="0.25">
      <c r="D46" s="9" t="s">
        <v>46</v>
      </c>
      <c r="E46" s="8" t="s">
        <v>22</v>
      </c>
      <c r="F46" s="8" t="s">
        <v>25</v>
      </c>
      <c r="G46" s="9" t="s">
        <v>71</v>
      </c>
      <c r="H46" s="9" t="s">
        <v>57</v>
      </c>
      <c r="I46" s="9" t="s">
        <v>57</v>
      </c>
      <c r="J46" s="9" t="s">
        <v>42</v>
      </c>
      <c r="K46" s="9" t="s">
        <v>60</v>
      </c>
      <c r="L46" s="9" t="s">
        <v>42</v>
      </c>
      <c r="M46" s="9" t="s">
        <v>39</v>
      </c>
    </row>
    <row r="47" spans="1:13" ht="45" x14ac:dyDescent="0.25">
      <c r="D47" s="8" t="s">
        <v>65</v>
      </c>
      <c r="E47" s="9" t="s">
        <v>23</v>
      </c>
      <c r="F47" s="9" t="s">
        <v>67</v>
      </c>
      <c r="G47" s="9" t="s">
        <v>55</v>
      </c>
      <c r="H47" s="9" t="s">
        <v>43</v>
      </c>
      <c r="I47" s="9" t="s">
        <v>38</v>
      </c>
      <c r="J47" s="9" t="s">
        <v>72</v>
      </c>
      <c r="K47" s="9" t="s">
        <v>73</v>
      </c>
      <c r="L47" s="9" t="s">
        <v>59</v>
      </c>
      <c r="M47" s="9" t="s">
        <v>64</v>
      </c>
    </row>
    <row r="48" spans="1:13" ht="41.25" customHeight="1" x14ac:dyDescent="0.25">
      <c r="D48" s="1"/>
      <c r="E48" s="9" t="s">
        <v>66</v>
      </c>
      <c r="F48" s="9" t="s">
        <v>29</v>
      </c>
      <c r="G48" s="9" t="s">
        <v>32</v>
      </c>
      <c r="H48" s="9" t="s">
        <v>34</v>
      </c>
      <c r="I48" s="9" t="s">
        <v>32</v>
      </c>
      <c r="J48" s="9" t="s">
        <v>36</v>
      </c>
      <c r="K48" s="9" t="s">
        <v>32</v>
      </c>
      <c r="L48" s="9" t="s">
        <v>41</v>
      </c>
      <c r="M48" s="9" t="s">
        <v>41</v>
      </c>
    </row>
    <row r="49" spans="1:13" x14ac:dyDescent="0.25">
      <c r="F49" s="13" t="s">
        <v>68</v>
      </c>
      <c r="G49" s="9" t="s">
        <v>33</v>
      </c>
      <c r="H49" s="9" t="s">
        <v>33</v>
      </c>
      <c r="I49" s="9" t="s">
        <v>33</v>
      </c>
      <c r="J49" s="9" t="s">
        <v>33</v>
      </c>
      <c r="K49" s="9" t="s">
        <v>33</v>
      </c>
      <c r="L49" s="9" t="s">
        <v>33</v>
      </c>
      <c r="M49" s="9" t="s">
        <v>33</v>
      </c>
    </row>
    <row r="50" spans="1:13" x14ac:dyDescent="0.25">
      <c r="F50" s="11" t="s">
        <v>69</v>
      </c>
    </row>
    <row r="51" spans="1:13" x14ac:dyDescent="0.25">
      <c r="F51" s="11" t="s">
        <v>70</v>
      </c>
    </row>
    <row r="52" spans="1:13" x14ac:dyDescent="0.25">
      <c r="F52">
        <f>12/39</f>
        <v>0.30769230769230771</v>
      </c>
    </row>
    <row r="56" spans="1:13" x14ac:dyDescent="0.25">
      <c r="B56" s="107" t="s">
        <v>274</v>
      </c>
      <c r="C56" s="111">
        <v>11312010</v>
      </c>
    </row>
    <row r="58" spans="1:13" x14ac:dyDescent="0.25">
      <c r="A58">
        <v>38</v>
      </c>
      <c r="B58" t="s">
        <v>80</v>
      </c>
    </row>
    <row r="59" spans="1:13" x14ac:dyDescent="0.25">
      <c r="A59">
        <v>39</v>
      </c>
      <c r="B59" t="s">
        <v>81</v>
      </c>
    </row>
    <row r="60" spans="1:13" x14ac:dyDescent="0.25">
      <c r="A60">
        <v>40</v>
      </c>
      <c r="B60" t="s">
        <v>82</v>
      </c>
    </row>
    <row r="61" spans="1:13" x14ac:dyDescent="0.25">
      <c r="A61">
        <v>41</v>
      </c>
      <c r="B61" t="s">
        <v>83</v>
      </c>
    </row>
    <row r="62" spans="1:13" x14ac:dyDescent="0.25">
      <c r="A62">
        <v>42</v>
      </c>
      <c r="B62" t="s">
        <v>84</v>
      </c>
    </row>
  </sheetData>
  <mergeCells count="7">
    <mergeCell ref="A1:M1"/>
    <mergeCell ref="A5:A6"/>
    <mergeCell ref="B5:B6"/>
    <mergeCell ref="D5:D6"/>
    <mergeCell ref="E5:E6"/>
    <mergeCell ref="F5:F6"/>
    <mergeCell ref="G5:M5"/>
  </mergeCell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G40"/>
  <sheetViews>
    <sheetView zoomScale="90" zoomScaleNormal="90" workbookViewId="0">
      <pane ySplit="2" topLeftCell="A12" activePane="bottomLeft" state="frozen"/>
      <selection activeCell="L1" sqref="L1"/>
      <selection pane="bottomLeft" activeCell="K31" sqref="K31"/>
    </sheetView>
  </sheetViews>
  <sheetFormatPr defaultColWidth="8.85546875" defaultRowHeight="15" x14ac:dyDescent="0.25"/>
  <cols>
    <col min="1" max="1" width="8.7109375" style="29" customWidth="1"/>
    <col min="2" max="7" width="13.140625" style="29" customWidth="1"/>
    <col min="8" max="8" width="14.42578125" style="29" bestFit="1" customWidth="1"/>
    <col min="9" max="16384" width="8.85546875" style="29"/>
  </cols>
  <sheetData>
    <row r="1" spans="1:33" x14ac:dyDescent="0.25">
      <c r="A1" s="28" t="s">
        <v>122</v>
      </c>
      <c r="B1" s="28"/>
      <c r="C1" s="28"/>
      <c r="D1" s="28"/>
      <c r="H1" s="30" t="s">
        <v>123</v>
      </c>
    </row>
    <row r="2" spans="1:33" x14ac:dyDescent="0.25">
      <c r="A2" s="28"/>
      <c r="B2" s="28"/>
      <c r="C2" s="28"/>
      <c r="D2" s="28"/>
    </row>
    <row r="3" spans="1:33" x14ac:dyDescent="0.25">
      <c r="A3" s="31" t="s">
        <v>124</v>
      </c>
      <c r="B3" s="28"/>
      <c r="C3" s="28"/>
      <c r="D3" s="28"/>
    </row>
    <row r="4" spans="1:33" ht="31.5" customHeight="1" x14ac:dyDescent="0.25">
      <c r="A4" s="96" t="s">
        <v>125</v>
      </c>
      <c r="B4" s="96" t="s">
        <v>93</v>
      </c>
      <c r="C4" s="96" t="s">
        <v>94</v>
      </c>
      <c r="D4" s="96" t="s">
        <v>126</v>
      </c>
      <c r="E4" s="96" t="s">
        <v>95</v>
      </c>
      <c r="F4" s="96"/>
      <c r="G4" s="96"/>
    </row>
    <row r="5" spans="1:33" ht="25.5" x14ac:dyDescent="0.25">
      <c r="A5" s="96"/>
      <c r="B5" s="96"/>
      <c r="C5" s="96"/>
      <c r="D5" s="96"/>
      <c r="E5" s="32" t="s">
        <v>127</v>
      </c>
      <c r="F5" s="32" t="s">
        <v>128</v>
      </c>
      <c r="G5" s="32" t="s">
        <v>129</v>
      </c>
    </row>
    <row r="6" spans="1:33" x14ac:dyDescent="0.25">
      <c r="A6" s="33">
        <v>1</v>
      </c>
      <c r="B6" s="33">
        <v>2</v>
      </c>
      <c r="C6" s="33">
        <v>3</v>
      </c>
      <c r="D6" s="33">
        <v>4</v>
      </c>
      <c r="E6" s="33">
        <v>5</v>
      </c>
      <c r="F6" s="33">
        <v>6</v>
      </c>
      <c r="G6" s="33">
        <v>7</v>
      </c>
    </row>
    <row r="7" spans="1:33" x14ac:dyDescent="0.25">
      <c r="A7" s="34" t="s">
        <v>99</v>
      </c>
      <c r="B7" s="35"/>
      <c r="C7" s="35"/>
      <c r="D7" s="35"/>
      <c r="E7" s="35"/>
      <c r="F7" s="35"/>
      <c r="G7" s="35"/>
    </row>
    <row r="8" spans="1:33" x14ac:dyDescent="0.25">
      <c r="A8" s="34" t="s">
        <v>100</v>
      </c>
      <c r="B8" s="35"/>
      <c r="C8" s="35"/>
      <c r="D8" s="35"/>
      <c r="E8" s="35"/>
      <c r="F8" s="35"/>
      <c r="G8" s="35"/>
    </row>
    <row r="9" spans="1:33" x14ac:dyDescent="0.25">
      <c r="A9" s="34" t="s">
        <v>101</v>
      </c>
      <c r="B9" s="35"/>
      <c r="C9" s="35"/>
      <c r="D9" s="35"/>
      <c r="E9" s="35"/>
      <c r="F9" s="35"/>
      <c r="G9" s="35"/>
    </row>
    <row r="10" spans="1:33" x14ac:dyDescent="0.25">
      <c r="A10" s="36" t="s">
        <v>130</v>
      </c>
      <c r="B10" s="34"/>
      <c r="C10" s="34"/>
      <c r="D10" s="34"/>
      <c r="E10" s="34"/>
      <c r="F10" s="34"/>
      <c r="G10" s="34"/>
    </row>
    <row r="11" spans="1:33" x14ac:dyDescent="0.25">
      <c r="A11" s="37"/>
      <c r="B11" s="37"/>
      <c r="C11" s="37"/>
      <c r="D11" s="37"/>
      <c r="E11" s="38"/>
      <c r="F11" s="38"/>
      <c r="G11" s="38"/>
    </row>
    <row r="12" spans="1:33" x14ac:dyDescent="0.25">
      <c r="A12" s="31" t="s">
        <v>131</v>
      </c>
      <c r="B12" s="28"/>
      <c r="C12" s="28"/>
      <c r="D12" s="28"/>
    </row>
    <row r="13" spans="1:33" ht="33" customHeight="1" x14ac:dyDescent="0.25">
      <c r="A13" s="96" t="s">
        <v>125</v>
      </c>
      <c r="B13" s="96" t="s">
        <v>93</v>
      </c>
      <c r="C13" s="96" t="s">
        <v>94</v>
      </c>
      <c r="D13" s="96" t="s">
        <v>95</v>
      </c>
      <c r="E13" s="96"/>
      <c r="F13" s="96"/>
    </row>
    <row r="14" spans="1:33" ht="25.5" x14ac:dyDescent="0.25">
      <c r="A14" s="96"/>
      <c r="B14" s="96"/>
      <c r="C14" s="96"/>
      <c r="D14" s="32" t="s">
        <v>96</v>
      </c>
      <c r="E14" s="32" t="s">
        <v>97</v>
      </c>
      <c r="F14" s="32" t="s">
        <v>98</v>
      </c>
      <c r="O14" s="29" t="s">
        <v>132</v>
      </c>
    </row>
    <row r="15" spans="1:33" x14ac:dyDescent="0.25">
      <c r="A15" s="33">
        <v>1</v>
      </c>
      <c r="B15" s="33">
        <v>2</v>
      </c>
      <c r="C15" s="33">
        <v>3</v>
      </c>
      <c r="D15" s="33">
        <v>5</v>
      </c>
      <c r="E15" s="33">
        <v>6</v>
      </c>
      <c r="F15" s="33">
        <v>7</v>
      </c>
      <c r="O15" s="29" t="s">
        <v>133</v>
      </c>
    </row>
    <row r="16" spans="1:33" x14ac:dyDescent="0.25">
      <c r="A16" s="34" t="s">
        <v>99</v>
      </c>
      <c r="B16" s="35">
        <f>90+8</f>
        <v>98</v>
      </c>
      <c r="C16" s="39">
        <v>29</v>
      </c>
      <c r="D16" s="35">
        <v>22</v>
      </c>
      <c r="E16" s="35">
        <v>5</v>
      </c>
      <c r="F16" s="35">
        <v>0</v>
      </c>
      <c r="G16" s="89">
        <v>5.7</v>
      </c>
      <c r="H16" s="29" t="s">
        <v>134</v>
      </c>
      <c r="I16" s="29">
        <v>1</v>
      </c>
      <c r="J16" s="29" t="s">
        <v>135</v>
      </c>
      <c r="K16" s="29">
        <f>90+8</f>
        <v>98</v>
      </c>
      <c r="M16" s="29">
        <f>SUM(D16:F16)</f>
        <v>27</v>
      </c>
      <c r="O16" s="35">
        <v>2</v>
      </c>
      <c r="W16" s="41" t="s">
        <v>136</v>
      </c>
      <c r="X16" s="41"/>
      <c r="Y16" s="41"/>
      <c r="Z16" s="41"/>
      <c r="AA16" s="41"/>
      <c r="AB16" s="41"/>
      <c r="AC16" s="41"/>
      <c r="AD16" s="41"/>
      <c r="AE16" s="41"/>
      <c r="AF16" s="41"/>
      <c r="AG16" s="41"/>
    </row>
    <row r="17" spans="1:33" x14ac:dyDescent="0.25">
      <c r="A17" s="34" t="s">
        <v>100</v>
      </c>
      <c r="B17" s="35">
        <f>68+53</f>
        <v>121</v>
      </c>
      <c r="C17" s="39">
        <v>35</v>
      </c>
      <c r="D17" s="35">
        <v>29</v>
      </c>
      <c r="E17" s="35">
        <v>5</v>
      </c>
      <c r="F17" s="35">
        <v>0</v>
      </c>
      <c r="G17" s="89">
        <v>5.3</v>
      </c>
      <c r="H17" s="29" t="s">
        <v>137</v>
      </c>
      <c r="I17" s="29">
        <v>3</v>
      </c>
      <c r="J17" s="29">
        <v>2</v>
      </c>
      <c r="K17" s="29">
        <f>68+53</f>
        <v>121</v>
      </c>
      <c r="M17" s="29">
        <f t="shared" ref="M17:M18" si="0">SUM(D17:F17)</f>
        <v>34</v>
      </c>
      <c r="O17" s="35">
        <v>1</v>
      </c>
      <c r="W17" s="41" t="s">
        <v>138</v>
      </c>
      <c r="X17" s="41"/>
      <c r="Y17" s="41"/>
      <c r="Z17" s="41"/>
      <c r="AA17" s="41"/>
      <c r="AB17" s="41"/>
      <c r="AC17" s="41"/>
      <c r="AD17" s="41"/>
      <c r="AE17" s="41"/>
      <c r="AF17" s="41"/>
      <c r="AG17" s="41"/>
    </row>
    <row r="18" spans="1:33" x14ac:dyDescent="0.25">
      <c r="A18" s="34" t="s">
        <v>101</v>
      </c>
      <c r="B18" s="35">
        <f>79+42</f>
        <v>121</v>
      </c>
      <c r="C18" s="39">
        <v>37</v>
      </c>
      <c r="D18" s="35">
        <v>31</v>
      </c>
      <c r="E18" s="35">
        <v>4</v>
      </c>
      <c r="F18" s="35">
        <v>0</v>
      </c>
      <c r="G18" s="89">
        <v>5.2</v>
      </c>
      <c r="H18" s="29" t="s">
        <v>139</v>
      </c>
      <c r="I18" s="29">
        <v>4</v>
      </c>
      <c r="J18" s="29">
        <v>5</v>
      </c>
      <c r="K18" s="29">
        <f>79+42</f>
        <v>121</v>
      </c>
      <c r="M18" s="29">
        <f t="shared" si="0"/>
        <v>35</v>
      </c>
      <c r="O18" s="35">
        <v>2</v>
      </c>
      <c r="W18" s="41" t="s">
        <v>140</v>
      </c>
      <c r="X18" s="41"/>
      <c r="Y18" s="41"/>
      <c r="Z18" s="41"/>
      <c r="AA18" s="41"/>
      <c r="AB18" s="41"/>
      <c r="AC18" s="41"/>
      <c r="AD18" s="41"/>
      <c r="AE18" s="41"/>
      <c r="AF18" s="41"/>
      <c r="AG18" s="41"/>
    </row>
    <row r="19" spans="1:33" x14ac:dyDescent="0.25">
      <c r="A19" s="36" t="s">
        <v>130</v>
      </c>
      <c r="B19" s="34"/>
      <c r="C19" s="34"/>
      <c r="D19" s="34"/>
      <c r="E19" s="34"/>
      <c r="F19" s="34"/>
      <c r="G19" s="90">
        <f>AVERAGE(G16:G18)</f>
        <v>5.3999999999999995</v>
      </c>
      <c r="H19" s="42" t="s">
        <v>96</v>
      </c>
      <c r="W19" s="43" t="s">
        <v>141</v>
      </c>
      <c r="X19" s="41"/>
      <c r="Y19" s="41"/>
      <c r="Z19" s="41"/>
      <c r="AA19" s="41"/>
      <c r="AB19" s="41"/>
      <c r="AC19" s="41"/>
      <c r="AD19" s="41"/>
      <c r="AE19" s="41"/>
      <c r="AF19" s="41"/>
      <c r="AG19" s="41"/>
    </row>
    <row r="20" spans="1:33" x14ac:dyDescent="0.25">
      <c r="D20" s="29">
        <f>SUM(D16:D18)</f>
        <v>82</v>
      </c>
      <c r="E20" s="29">
        <f>SUM(E16:E18)</f>
        <v>14</v>
      </c>
      <c r="G20" s="95" t="s">
        <v>142</v>
      </c>
      <c r="H20" s="95"/>
      <c r="W20" s="41" t="s">
        <v>143</v>
      </c>
      <c r="X20" s="41"/>
      <c r="Y20" s="41"/>
      <c r="Z20" s="41"/>
      <c r="AA20" s="41"/>
      <c r="AB20" s="41"/>
      <c r="AC20" s="41"/>
      <c r="AD20" s="41"/>
      <c r="AE20" s="41"/>
      <c r="AF20" s="41"/>
      <c r="AG20" s="41"/>
    </row>
    <row r="21" spans="1:33" x14ac:dyDescent="0.25">
      <c r="A21" s="31" t="s">
        <v>144</v>
      </c>
      <c r="B21" s="28"/>
      <c r="C21" s="28"/>
      <c r="D21" s="28"/>
    </row>
    <row r="22" spans="1:33" ht="32.450000000000003" customHeight="1" x14ac:dyDescent="0.25">
      <c r="A22" s="96" t="s">
        <v>125</v>
      </c>
      <c r="B22" s="96" t="s">
        <v>93</v>
      </c>
      <c r="C22" s="96" t="s">
        <v>94</v>
      </c>
      <c r="D22" s="96" t="s">
        <v>95</v>
      </c>
      <c r="E22" s="96"/>
      <c r="F22" s="96"/>
      <c r="H22" s="44" t="s">
        <v>145</v>
      </c>
      <c r="I22" s="44">
        <f>(H31/H32)*4</f>
        <v>3.9607843137254903</v>
      </c>
    </row>
    <row r="23" spans="1:33" ht="25.5" x14ac:dyDescent="0.25">
      <c r="A23" s="96"/>
      <c r="B23" s="96"/>
      <c r="C23" s="96"/>
      <c r="D23" s="32" t="s">
        <v>146</v>
      </c>
      <c r="E23" s="32" t="s">
        <v>147</v>
      </c>
      <c r="F23" s="32" t="s">
        <v>148</v>
      </c>
      <c r="H23" s="45" t="s">
        <v>149</v>
      </c>
      <c r="I23" s="46">
        <v>2.88</v>
      </c>
    </row>
    <row r="24" spans="1:33" x14ac:dyDescent="0.25">
      <c r="A24" s="33">
        <v>1</v>
      </c>
      <c r="B24" s="33">
        <v>2</v>
      </c>
      <c r="C24" s="33">
        <v>3</v>
      </c>
      <c r="D24" s="33">
        <v>5</v>
      </c>
      <c r="E24" s="33">
        <v>6</v>
      </c>
      <c r="F24" s="33">
        <v>7</v>
      </c>
      <c r="H24" s="47" t="s">
        <v>150</v>
      </c>
      <c r="I24" s="47">
        <f>I22*I23</f>
        <v>11.407058823529411</v>
      </c>
    </row>
    <row r="25" spans="1:33" x14ac:dyDescent="0.25">
      <c r="A25" s="34" t="s">
        <v>99</v>
      </c>
      <c r="B25" s="35"/>
      <c r="C25" s="35"/>
      <c r="D25" s="35"/>
      <c r="E25" s="35"/>
      <c r="F25" s="35"/>
      <c r="H25" s="48" t="s">
        <v>151</v>
      </c>
      <c r="I25" s="48">
        <f>I23*4</f>
        <v>11.52</v>
      </c>
    </row>
    <row r="26" spans="1:33" x14ac:dyDescent="0.25">
      <c r="A26" s="34" t="s">
        <v>100</v>
      </c>
      <c r="B26" s="35"/>
      <c r="C26" s="35"/>
      <c r="D26" s="35"/>
      <c r="E26" s="35"/>
      <c r="F26" s="35"/>
    </row>
    <row r="27" spans="1:33" x14ac:dyDescent="0.25">
      <c r="A27" s="34" t="s">
        <v>101</v>
      </c>
      <c r="B27" s="35"/>
      <c r="C27" s="35"/>
      <c r="D27" s="35"/>
      <c r="E27" s="35"/>
      <c r="F27" s="35"/>
    </row>
    <row r="28" spans="1:33" x14ac:dyDescent="0.25">
      <c r="A28" s="36" t="s">
        <v>130</v>
      </c>
      <c r="B28" s="34"/>
      <c r="C28" s="34"/>
      <c r="D28" s="34"/>
      <c r="E28" s="34"/>
      <c r="F28" s="34"/>
    </row>
    <row r="29" spans="1:33" x14ac:dyDescent="0.25">
      <c r="G29" s="47" t="s">
        <v>152</v>
      </c>
      <c r="H29" s="47">
        <f>SUM(B16:B18)</f>
        <v>340</v>
      </c>
    </row>
    <row r="30" spans="1:33" x14ac:dyDescent="0.25">
      <c r="G30" s="47" t="s">
        <v>153</v>
      </c>
      <c r="H30" s="47">
        <f>SUM(C16:C18)</f>
        <v>101</v>
      </c>
    </row>
    <row r="31" spans="1:33" x14ac:dyDescent="0.25">
      <c r="G31" s="47" t="s">
        <v>154</v>
      </c>
      <c r="H31" s="49">
        <f>H30/H29</f>
        <v>0.29705882352941176</v>
      </c>
    </row>
    <row r="32" spans="1:33" x14ac:dyDescent="0.25">
      <c r="G32" s="47" t="s">
        <v>155</v>
      </c>
      <c r="H32" s="50">
        <v>0.3</v>
      </c>
    </row>
    <row r="34" spans="1:6" x14ac:dyDescent="0.25">
      <c r="A34" s="96" t="s">
        <v>125</v>
      </c>
      <c r="B34" s="96" t="s">
        <v>93</v>
      </c>
      <c r="C34" s="96" t="s">
        <v>94</v>
      </c>
      <c r="D34" s="96" t="s">
        <v>95</v>
      </c>
      <c r="E34" s="96"/>
      <c r="F34" s="96"/>
    </row>
    <row r="35" spans="1:6" ht="25.5" x14ac:dyDescent="0.25">
      <c r="A35" s="96"/>
      <c r="B35" s="96"/>
      <c r="C35" s="96"/>
      <c r="D35" s="32" t="s">
        <v>156</v>
      </c>
      <c r="E35" s="32" t="s">
        <v>157</v>
      </c>
      <c r="F35" s="32" t="s">
        <v>158</v>
      </c>
    </row>
    <row r="36" spans="1:6" x14ac:dyDescent="0.25">
      <c r="A36" s="33">
        <v>1</v>
      </c>
      <c r="B36" s="33">
        <v>2</v>
      </c>
      <c r="C36" s="33">
        <v>3</v>
      </c>
      <c r="D36" s="33">
        <v>5</v>
      </c>
      <c r="E36" s="33">
        <v>6</v>
      </c>
      <c r="F36" s="33">
        <v>7</v>
      </c>
    </row>
    <row r="37" spans="1:6" x14ac:dyDescent="0.25">
      <c r="A37" s="34" t="s">
        <v>99</v>
      </c>
      <c r="B37" s="35">
        <f>90+8</f>
        <v>98</v>
      </c>
      <c r="C37" s="39">
        <v>29</v>
      </c>
      <c r="D37" s="51">
        <f>(D16/C16)</f>
        <v>0.75862068965517238</v>
      </c>
      <c r="E37" s="51">
        <f>(E16/C16)</f>
        <v>0.17241379310344829</v>
      </c>
      <c r="F37" s="51">
        <v>0</v>
      </c>
    </row>
    <row r="38" spans="1:6" x14ac:dyDescent="0.25">
      <c r="A38" s="34" t="s">
        <v>100</v>
      </c>
      <c r="B38" s="35">
        <f>68+53</f>
        <v>121</v>
      </c>
      <c r="C38" s="39">
        <v>35</v>
      </c>
      <c r="D38" s="51">
        <f>(D17/C17)</f>
        <v>0.82857142857142863</v>
      </c>
      <c r="E38" s="51">
        <f>(E17/C17)</f>
        <v>0.14285714285714285</v>
      </c>
      <c r="F38" s="51">
        <v>0</v>
      </c>
    </row>
    <row r="39" spans="1:6" x14ac:dyDescent="0.25">
      <c r="A39" s="34" t="s">
        <v>101</v>
      </c>
      <c r="B39" s="35">
        <f>79+42</f>
        <v>121</v>
      </c>
      <c r="C39" s="39">
        <v>37</v>
      </c>
      <c r="D39" s="51">
        <f>(D18/C18)</f>
        <v>0.83783783783783783</v>
      </c>
      <c r="E39" s="51">
        <f>(E18/C18)</f>
        <v>0.10810810810810811</v>
      </c>
      <c r="F39" s="51">
        <v>0</v>
      </c>
    </row>
    <row r="40" spans="1:6" x14ac:dyDescent="0.25">
      <c r="A40" s="36" t="s">
        <v>21</v>
      </c>
      <c r="B40" s="34">
        <f>SUM(B37:B39)</f>
        <v>340</v>
      </c>
      <c r="C40" s="34">
        <f t="shared" ref="C40" si="1">SUM(C37:C39)</f>
        <v>101</v>
      </c>
      <c r="D40" s="52">
        <f>AVERAGE(D37:D39)</f>
        <v>0.80834331868814624</v>
      </c>
      <c r="E40" s="52">
        <f>AVERAGE(E37:E39)</f>
        <v>0.14112634802289975</v>
      </c>
      <c r="F40" s="34"/>
    </row>
  </sheetData>
  <mergeCells count="18">
    <mergeCell ref="A34:A35"/>
    <mergeCell ref="B34:B35"/>
    <mergeCell ref="C34:C35"/>
    <mergeCell ref="D34:F34"/>
    <mergeCell ref="A4:A5"/>
    <mergeCell ref="B4:B5"/>
    <mergeCell ref="C4:C5"/>
    <mergeCell ref="D4:D5"/>
    <mergeCell ref="E4:G4"/>
    <mergeCell ref="A13:A14"/>
    <mergeCell ref="B13:B14"/>
    <mergeCell ref="C13:C14"/>
    <mergeCell ref="D13:F13"/>
    <mergeCell ref="G20:H20"/>
    <mergeCell ref="A22:A23"/>
    <mergeCell ref="B22:B23"/>
    <mergeCell ref="C22:C23"/>
    <mergeCell ref="D22:F22"/>
  </mergeCells>
  <conditionalFormatting sqref="H29:H32">
    <cfRule type="iconSet" priority="1">
      <iconSet iconSet="3Arrows">
        <cfvo type="percent" val="0"/>
        <cfvo type="percent" val="33"/>
        <cfvo type="percent" val="67"/>
      </iconSet>
    </cfRule>
  </conditionalFormatting>
  <hyperlinks>
    <hyperlink ref="H1" location="'Daftar Tabel'!A1" display="&lt;&lt;&lt; Daftar Tabel"/>
  </hyperlinks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40"/>
  <sheetViews>
    <sheetView topLeftCell="B1" zoomScale="90" zoomScaleNormal="90" workbookViewId="0">
      <pane ySplit="2" topLeftCell="A3" activePane="bottomLeft" state="frozen"/>
      <selection activeCell="L11" sqref="L11"/>
      <selection pane="bottomLeft" activeCell="L11" sqref="L11"/>
    </sheetView>
  </sheetViews>
  <sheetFormatPr defaultColWidth="8.85546875" defaultRowHeight="15" x14ac:dyDescent="0.25"/>
  <cols>
    <col min="1" max="1" width="8.7109375" style="29" customWidth="1"/>
    <col min="2" max="6" width="13.140625" style="29" customWidth="1"/>
    <col min="7" max="7" width="14.42578125" style="29" bestFit="1" customWidth="1"/>
    <col min="8" max="8" width="10.140625" style="29" customWidth="1"/>
    <col min="9" max="10" width="8.85546875" style="29"/>
    <col min="11" max="11" width="11.140625" style="29" customWidth="1"/>
    <col min="12" max="12" width="12.85546875" style="29" customWidth="1"/>
    <col min="13" max="13" width="11.140625" style="29" customWidth="1"/>
    <col min="14" max="16" width="8.85546875" style="29"/>
    <col min="17" max="17" width="10.42578125" style="29" customWidth="1"/>
    <col min="18" max="18" width="11.5703125" style="29" customWidth="1"/>
    <col min="19" max="19" width="10.28515625" style="29" customWidth="1"/>
    <col min="20" max="16384" width="8.85546875" style="29"/>
  </cols>
  <sheetData>
    <row r="1" spans="1:19" x14ac:dyDescent="0.25">
      <c r="A1" s="28" t="s">
        <v>159</v>
      </c>
      <c r="B1" s="28"/>
      <c r="C1" s="28"/>
      <c r="D1" s="28"/>
      <c r="G1" s="30" t="s">
        <v>123</v>
      </c>
    </row>
    <row r="2" spans="1:19" x14ac:dyDescent="0.25">
      <c r="A2" s="28"/>
      <c r="B2" s="28"/>
      <c r="C2" s="28"/>
      <c r="D2" s="28"/>
    </row>
    <row r="3" spans="1:19" x14ac:dyDescent="0.25">
      <c r="A3" s="31" t="s">
        <v>160</v>
      </c>
      <c r="B3" s="28"/>
      <c r="C3" s="28"/>
      <c r="D3" s="28"/>
    </row>
    <row r="4" spans="1:19" ht="31.5" customHeight="1" x14ac:dyDescent="0.25">
      <c r="A4" s="96" t="s">
        <v>125</v>
      </c>
      <c r="B4" s="96" t="s">
        <v>93</v>
      </c>
      <c r="C4" s="96" t="s">
        <v>94</v>
      </c>
      <c r="D4" s="96" t="s">
        <v>161</v>
      </c>
      <c r="E4" s="96"/>
      <c r="F4" s="96"/>
    </row>
    <row r="5" spans="1:19" x14ac:dyDescent="0.25">
      <c r="A5" s="96"/>
      <c r="B5" s="96"/>
      <c r="C5" s="96"/>
      <c r="D5" s="32" t="s">
        <v>162</v>
      </c>
      <c r="E5" s="32" t="s">
        <v>163</v>
      </c>
      <c r="F5" s="32" t="s">
        <v>164</v>
      </c>
      <c r="Q5" s="97" t="s">
        <v>165</v>
      </c>
      <c r="R5" s="97"/>
      <c r="S5" s="97"/>
    </row>
    <row r="6" spans="1:19" x14ac:dyDescent="0.25">
      <c r="A6" s="33">
        <v>1</v>
      </c>
      <c r="B6" s="33">
        <v>2</v>
      </c>
      <c r="C6" s="33">
        <v>3</v>
      </c>
      <c r="D6" s="33">
        <v>4</v>
      </c>
      <c r="E6" s="33">
        <v>5</v>
      </c>
      <c r="F6" s="33">
        <v>6</v>
      </c>
      <c r="G6" s="29" t="s">
        <v>166</v>
      </c>
      <c r="Q6" s="53" t="s">
        <v>133</v>
      </c>
      <c r="R6" s="53" t="s">
        <v>167</v>
      </c>
      <c r="S6" s="53" t="s">
        <v>168</v>
      </c>
    </row>
    <row r="7" spans="1:19" x14ac:dyDescent="0.25">
      <c r="A7" s="34" t="s">
        <v>99</v>
      </c>
      <c r="B7" s="35">
        <f>90+8</f>
        <v>98</v>
      </c>
      <c r="C7" s="39">
        <v>29</v>
      </c>
      <c r="D7" s="35">
        <v>1</v>
      </c>
      <c r="E7" s="35">
        <v>7</v>
      </c>
      <c r="F7" s="35">
        <v>18</v>
      </c>
      <c r="G7" s="54">
        <f>SUM(D7:F7)</f>
        <v>26</v>
      </c>
      <c r="Q7" s="35">
        <v>2</v>
      </c>
      <c r="R7" s="35">
        <v>1</v>
      </c>
      <c r="S7" s="35">
        <f>SUM(Q7:R7)</f>
        <v>3</v>
      </c>
    </row>
    <row r="8" spans="1:19" x14ac:dyDescent="0.25">
      <c r="A8" s="34" t="s">
        <v>100</v>
      </c>
      <c r="B8" s="35">
        <f>68+53</f>
        <v>121</v>
      </c>
      <c r="C8" s="39">
        <v>35</v>
      </c>
      <c r="D8" s="35">
        <v>2</v>
      </c>
      <c r="E8" s="35">
        <v>6</v>
      </c>
      <c r="F8" s="35">
        <v>23</v>
      </c>
      <c r="G8" s="54">
        <f t="shared" ref="G8:G9" si="0">SUM(D8:F8)</f>
        <v>31</v>
      </c>
      <c r="Q8" s="35">
        <v>1</v>
      </c>
      <c r="R8" s="35">
        <v>3</v>
      </c>
      <c r="S8" s="35">
        <f t="shared" ref="S8:S9" si="1">SUM(Q8:R8)</f>
        <v>4</v>
      </c>
    </row>
    <row r="9" spans="1:19" x14ac:dyDescent="0.25">
      <c r="A9" s="34" t="s">
        <v>101</v>
      </c>
      <c r="B9" s="35">
        <f>79+42</f>
        <v>121</v>
      </c>
      <c r="C9" s="39">
        <v>37</v>
      </c>
      <c r="D9" s="35">
        <v>2</v>
      </c>
      <c r="E9" s="35">
        <v>4</v>
      </c>
      <c r="F9" s="35">
        <v>27</v>
      </c>
      <c r="G9" s="54">
        <f t="shared" si="0"/>
        <v>33</v>
      </c>
      <c r="Q9" s="55">
        <v>2</v>
      </c>
      <c r="R9" s="55">
        <v>2</v>
      </c>
      <c r="S9" s="55">
        <f t="shared" si="1"/>
        <v>4</v>
      </c>
    </row>
    <row r="10" spans="1:19" x14ac:dyDescent="0.25">
      <c r="A10" s="36" t="s">
        <v>130</v>
      </c>
      <c r="B10" s="34">
        <f>SUM(B7:B9)</f>
        <v>340</v>
      </c>
      <c r="C10" s="34">
        <f t="shared" ref="C10:F10" si="2">SUM(C7:C9)</f>
        <v>101</v>
      </c>
      <c r="D10" s="34">
        <f t="shared" si="2"/>
        <v>5</v>
      </c>
      <c r="E10" s="34">
        <f t="shared" si="2"/>
        <v>17</v>
      </c>
      <c r="F10" s="34">
        <f t="shared" si="2"/>
        <v>68</v>
      </c>
      <c r="G10" s="37">
        <f>SUM(D10:F10)</f>
        <v>90</v>
      </c>
      <c r="P10" s="56" t="s">
        <v>169</v>
      </c>
      <c r="Q10" s="53">
        <f t="shared" ref="Q10:R10" si="3">SUM(Q7:Q9)</f>
        <v>5</v>
      </c>
      <c r="R10" s="53">
        <f t="shared" si="3"/>
        <v>6</v>
      </c>
      <c r="S10" s="53">
        <f>SUM(S7:S9)</f>
        <v>11</v>
      </c>
    </row>
    <row r="11" spans="1:19" x14ac:dyDescent="0.25">
      <c r="A11" s="29" t="s">
        <v>170</v>
      </c>
      <c r="C11" s="40">
        <f>(C10/B10)*100</f>
        <v>29.705882352941178</v>
      </c>
      <c r="D11" s="40">
        <f>(D10/C10)*100</f>
        <v>4.9504950495049505</v>
      </c>
      <c r="E11" s="40">
        <f>(E10/C10)*100</f>
        <v>16.831683168316832</v>
      </c>
      <c r="F11" s="40">
        <f>(F10/C10)*100</f>
        <v>67.32673267326733</v>
      </c>
      <c r="G11" s="57">
        <f>SUM(D11:F11)</f>
        <v>89.10891089108911</v>
      </c>
      <c r="P11" s="53" t="s">
        <v>171</v>
      </c>
      <c r="Q11" s="58">
        <f>(Q10/C10)*100</f>
        <v>4.9504950495049505</v>
      </c>
      <c r="R11" s="58">
        <f>(R10/C10)*100</f>
        <v>5.9405940594059405</v>
      </c>
      <c r="S11" s="58">
        <f>(S10/C10)*100</f>
        <v>10.891089108910892</v>
      </c>
    </row>
    <row r="13" spans="1:19" x14ac:dyDescent="0.25">
      <c r="Q13" s="59">
        <f>89+4.95+5.94</f>
        <v>99.89</v>
      </c>
    </row>
    <row r="15" spans="1:19" x14ac:dyDescent="0.25">
      <c r="R15" s="29" t="s">
        <v>172</v>
      </c>
    </row>
    <row r="16" spans="1:19" x14ac:dyDescent="0.25">
      <c r="D16" s="60">
        <f>D10/C10</f>
        <v>4.9504950495049507E-2</v>
      </c>
      <c r="E16" s="60">
        <f>E10/C10</f>
        <v>0.16831683168316833</v>
      </c>
      <c r="F16" s="60">
        <f>F10/C10</f>
        <v>0.67326732673267331</v>
      </c>
      <c r="G16" s="61">
        <f>SUM(D16:F16)</f>
        <v>0.89108910891089121</v>
      </c>
    </row>
    <row r="18" spans="1:6" x14ac:dyDescent="0.25">
      <c r="B18" s="44" t="s">
        <v>154</v>
      </c>
      <c r="C18" s="62">
        <f>(C10/B10)</f>
        <v>0.29705882352941176</v>
      </c>
      <c r="E18" s="47" t="s">
        <v>152</v>
      </c>
      <c r="F18" s="47">
        <v>340</v>
      </c>
    </row>
    <row r="19" spans="1:6" x14ac:dyDescent="0.25">
      <c r="B19" s="98" t="s">
        <v>142</v>
      </c>
      <c r="C19" s="99"/>
      <c r="E19" s="47" t="s">
        <v>153</v>
      </c>
      <c r="F19" s="47">
        <v>101</v>
      </c>
    </row>
    <row r="20" spans="1:6" x14ac:dyDescent="0.25">
      <c r="B20" s="44" t="s">
        <v>173</v>
      </c>
      <c r="C20" s="63">
        <f>(C18/30%)*4</f>
        <v>3.9607843137254903</v>
      </c>
      <c r="E20" s="47" t="s">
        <v>154</v>
      </c>
      <c r="F20" s="49">
        <v>0.29705882352941176</v>
      </c>
    </row>
    <row r="21" spans="1:6" x14ac:dyDescent="0.25">
      <c r="B21" s="44" t="s">
        <v>149</v>
      </c>
      <c r="C21" s="63">
        <v>1.92</v>
      </c>
      <c r="E21" s="47" t="s">
        <v>155</v>
      </c>
      <c r="F21" s="50">
        <v>0.3</v>
      </c>
    </row>
    <row r="22" spans="1:6" x14ac:dyDescent="0.25">
      <c r="B22" s="44" t="s">
        <v>150</v>
      </c>
      <c r="C22" s="63">
        <f>C20*C21</f>
        <v>7.604705882352941</v>
      </c>
    </row>
    <row r="24" spans="1:6" x14ac:dyDescent="0.25">
      <c r="A24" s="96" t="s">
        <v>125</v>
      </c>
      <c r="B24" s="96" t="s">
        <v>93</v>
      </c>
      <c r="C24" s="96" t="s">
        <v>94</v>
      </c>
      <c r="D24" s="96" t="s">
        <v>161</v>
      </c>
      <c r="E24" s="96"/>
      <c r="F24" s="96"/>
    </row>
    <row r="25" spans="1:6" x14ac:dyDescent="0.25">
      <c r="A25" s="96"/>
      <c r="B25" s="96"/>
      <c r="C25" s="96"/>
      <c r="D25" s="32" t="s">
        <v>174</v>
      </c>
      <c r="E25" s="32" t="s">
        <v>175</v>
      </c>
      <c r="F25" s="32" t="s">
        <v>176</v>
      </c>
    </row>
    <row r="26" spans="1:6" x14ac:dyDescent="0.25">
      <c r="A26" s="33">
        <v>1</v>
      </c>
      <c r="B26" s="33">
        <v>2</v>
      </c>
      <c r="C26" s="33">
        <v>3</v>
      </c>
      <c r="D26" s="33">
        <v>4</v>
      </c>
      <c r="E26" s="33">
        <v>5</v>
      </c>
      <c r="F26" s="33">
        <v>6</v>
      </c>
    </row>
    <row r="27" spans="1:6" x14ac:dyDescent="0.25">
      <c r="A27" s="34" t="s">
        <v>99</v>
      </c>
      <c r="B27" s="35">
        <f>90+8</f>
        <v>98</v>
      </c>
      <c r="C27" s="39">
        <v>29</v>
      </c>
      <c r="D27" s="64">
        <f>(D7/C7)*100</f>
        <v>3.4482758620689653</v>
      </c>
      <c r="E27" s="64">
        <f>(E7/C7)*100</f>
        <v>24.137931034482758</v>
      </c>
      <c r="F27" s="64">
        <f>(F7/C7)*100</f>
        <v>62.068965517241381</v>
      </c>
    </row>
    <row r="28" spans="1:6" x14ac:dyDescent="0.25">
      <c r="A28" s="34" t="s">
        <v>100</v>
      </c>
      <c r="B28" s="35">
        <f>68+53</f>
        <v>121</v>
      </c>
      <c r="C28" s="39">
        <v>35</v>
      </c>
      <c r="D28" s="64">
        <f t="shared" ref="D28:D29" si="4">(D8/C8)*100</f>
        <v>5.7142857142857144</v>
      </c>
      <c r="E28" s="64">
        <f t="shared" ref="E28:E29" si="5">(E8/C8)*100</f>
        <v>17.142857142857142</v>
      </c>
      <c r="F28" s="64">
        <f t="shared" ref="F28:F29" si="6">(F8/C8)*100</f>
        <v>65.714285714285708</v>
      </c>
    </row>
    <row r="29" spans="1:6" x14ac:dyDescent="0.25">
      <c r="A29" s="34" t="s">
        <v>101</v>
      </c>
      <c r="B29" s="35">
        <f>79+42</f>
        <v>121</v>
      </c>
      <c r="C29" s="39">
        <v>37</v>
      </c>
      <c r="D29" s="64">
        <f t="shared" si="4"/>
        <v>5.4054054054054053</v>
      </c>
      <c r="E29" s="64">
        <f t="shared" si="5"/>
        <v>10.810810810810811</v>
      </c>
      <c r="F29" s="64">
        <f t="shared" si="6"/>
        <v>72.972972972972968</v>
      </c>
    </row>
    <row r="30" spans="1:6" x14ac:dyDescent="0.25">
      <c r="A30" s="36" t="s">
        <v>21</v>
      </c>
      <c r="B30" s="34">
        <f>SUM(B27:B29)</f>
        <v>340</v>
      </c>
      <c r="C30" s="34">
        <f t="shared" ref="C30" si="7">SUM(C27:C29)</f>
        <v>101</v>
      </c>
      <c r="D30" s="65">
        <f>AVERAGE(D27:D29)</f>
        <v>4.855988993920028</v>
      </c>
      <c r="E30" s="65">
        <f t="shared" ref="E30:F30" si="8">AVERAGE(E27:E29)</f>
        <v>17.363866329383569</v>
      </c>
      <c r="F30" s="65">
        <f t="shared" si="8"/>
        <v>66.918741401500014</v>
      </c>
    </row>
    <row r="38" spans="8:12" x14ac:dyDescent="0.25">
      <c r="H38" s="29" t="s">
        <v>177</v>
      </c>
    </row>
    <row r="39" spans="8:12" x14ac:dyDescent="0.25">
      <c r="H39" s="66" t="s">
        <v>178</v>
      </c>
      <c r="I39" s="66" t="s">
        <v>179</v>
      </c>
      <c r="J39" s="66" t="s">
        <v>164</v>
      </c>
      <c r="K39" s="66" t="s">
        <v>180</v>
      </c>
      <c r="L39" s="66" t="s">
        <v>181</v>
      </c>
    </row>
    <row r="40" spans="8:12" x14ac:dyDescent="0.25">
      <c r="H40" s="67">
        <v>0.05</v>
      </c>
      <c r="I40" s="67">
        <v>0.17</v>
      </c>
      <c r="J40" s="67">
        <v>0.67</v>
      </c>
      <c r="K40" s="68">
        <v>5.9400000000000001E-2</v>
      </c>
      <c r="L40" s="68">
        <v>4.9500000000000002E-2</v>
      </c>
    </row>
  </sheetData>
  <mergeCells count="10">
    <mergeCell ref="Q5:S5"/>
    <mergeCell ref="B19:C19"/>
    <mergeCell ref="A24:A25"/>
    <mergeCell ref="B24:B25"/>
    <mergeCell ref="C24:C25"/>
    <mergeCell ref="D24:F24"/>
    <mergeCell ref="A4:A5"/>
    <mergeCell ref="B4:B5"/>
    <mergeCell ref="C4:C5"/>
    <mergeCell ref="D4:F4"/>
  </mergeCells>
  <conditionalFormatting sqref="F18:F21">
    <cfRule type="iconSet" priority="1">
      <iconSet iconSet="3Arrows">
        <cfvo type="percent" val="0"/>
        <cfvo type="percent" val="33"/>
        <cfvo type="percent" val="67"/>
      </iconSet>
    </cfRule>
  </conditionalFormatting>
  <hyperlinks>
    <hyperlink ref="G1" location="'Daftar Tabel'!A1" display="&lt;&lt;&lt; Daftar Tabel"/>
  </hyperlinks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zoomScale="80" zoomScaleNormal="80" workbookViewId="0">
      <pane xSplit="1" ySplit="6" topLeftCell="B7" activePane="bottomRight" state="frozen"/>
      <selection activeCell="L11" sqref="L11"/>
      <selection pane="topRight" activeCell="L11" sqref="L11"/>
      <selection pane="bottomLeft" activeCell="L11" sqref="L11"/>
      <selection pane="bottomRight" activeCell="L11" sqref="L11"/>
    </sheetView>
  </sheetViews>
  <sheetFormatPr defaultColWidth="8.85546875" defaultRowHeight="15" x14ac:dyDescent="0.25"/>
  <cols>
    <col min="1" max="1" width="9" style="29" customWidth="1"/>
    <col min="2" max="3" width="12.42578125" style="29" customWidth="1"/>
    <col min="4" max="6" width="17.85546875" style="29" customWidth="1"/>
    <col min="7" max="7" width="14.42578125" style="29" bestFit="1" customWidth="1"/>
    <col min="8" max="16384" width="8.85546875" style="29"/>
  </cols>
  <sheetData>
    <row r="1" spans="1:16" x14ac:dyDescent="0.25">
      <c r="A1" s="28" t="s">
        <v>182</v>
      </c>
      <c r="G1" s="30" t="s">
        <v>123</v>
      </c>
    </row>
    <row r="2" spans="1:16" x14ac:dyDescent="0.25">
      <c r="A2" s="28"/>
    </row>
    <row r="3" spans="1:16" x14ac:dyDescent="0.25">
      <c r="A3" s="69" t="s">
        <v>183</v>
      </c>
    </row>
    <row r="4" spans="1:16" ht="45.75" customHeight="1" x14ac:dyDescent="0.25">
      <c r="A4" s="96" t="s">
        <v>125</v>
      </c>
      <c r="B4" s="96" t="s">
        <v>93</v>
      </c>
      <c r="C4" s="96" t="s">
        <v>94</v>
      </c>
      <c r="D4" s="96" t="s">
        <v>184</v>
      </c>
      <c r="E4" s="96"/>
      <c r="F4" s="96"/>
    </row>
    <row r="5" spans="1:16" ht="38.25" x14ac:dyDescent="0.25">
      <c r="A5" s="96"/>
      <c r="B5" s="96"/>
      <c r="C5" s="96"/>
      <c r="D5" s="32" t="s">
        <v>185</v>
      </c>
      <c r="E5" s="32" t="s">
        <v>186</v>
      </c>
      <c r="F5" s="32" t="s">
        <v>187</v>
      </c>
    </row>
    <row r="6" spans="1:16" x14ac:dyDescent="0.25">
      <c r="A6" s="33">
        <v>1</v>
      </c>
      <c r="B6" s="33">
        <v>2</v>
      </c>
      <c r="C6" s="33">
        <v>3</v>
      </c>
      <c r="D6" s="33">
        <v>4</v>
      </c>
      <c r="E6" s="33">
        <v>5</v>
      </c>
      <c r="F6" s="33">
        <v>6</v>
      </c>
    </row>
    <row r="7" spans="1:16" x14ac:dyDescent="0.25">
      <c r="A7" s="34" t="s">
        <v>99</v>
      </c>
      <c r="B7" s="35">
        <f>90+8</f>
        <v>98</v>
      </c>
      <c r="C7" s="39">
        <v>29</v>
      </c>
      <c r="D7" s="35">
        <v>7</v>
      </c>
      <c r="E7" s="35">
        <v>20</v>
      </c>
      <c r="F7" s="35">
        <v>0</v>
      </c>
      <c r="J7" s="29" t="s">
        <v>188</v>
      </c>
      <c r="P7" s="54" t="s">
        <v>132</v>
      </c>
    </row>
    <row r="8" spans="1:16" x14ac:dyDescent="0.25">
      <c r="A8" s="34" t="s">
        <v>100</v>
      </c>
      <c r="B8" s="35">
        <f>68+53</f>
        <v>121</v>
      </c>
      <c r="C8" s="39">
        <v>35</v>
      </c>
      <c r="D8" s="35">
        <v>9</v>
      </c>
      <c r="E8" s="35">
        <v>22</v>
      </c>
      <c r="F8" s="35">
        <v>3</v>
      </c>
      <c r="I8" s="29">
        <v>2017</v>
      </c>
      <c r="P8" s="54" t="s">
        <v>133</v>
      </c>
    </row>
    <row r="9" spans="1:16" x14ac:dyDescent="0.25">
      <c r="A9" s="34" t="s">
        <v>101</v>
      </c>
      <c r="B9" s="35">
        <f>79+42</f>
        <v>121</v>
      </c>
      <c r="C9" s="39">
        <v>37</v>
      </c>
      <c r="D9" s="35">
        <v>9</v>
      </c>
      <c r="E9" s="35">
        <v>24</v>
      </c>
      <c r="F9" s="39">
        <v>2</v>
      </c>
      <c r="I9" s="29">
        <v>2016</v>
      </c>
      <c r="J9" s="29" t="s">
        <v>189</v>
      </c>
      <c r="P9" s="35">
        <v>2</v>
      </c>
    </row>
    <row r="10" spans="1:16" x14ac:dyDescent="0.25">
      <c r="A10" s="36" t="s">
        <v>130</v>
      </c>
      <c r="B10" s="34">
        <f>SUM(B7:B9)</f>
        <v>340</v>
      </c>
      <c r="C10" s="34">
        <f t="shared" ref="C10:F10" si="0">SUM(C7:C9)</f>
        <v>101</v>
      </c>
      <c r="D10" s="34">
        <f>SUM(D7:D9)</f>
        <v>25</v>
      </c>
      <c r="E10" s="34">
        <f t="shared" si="0"/>
        <v>66</v>
      </c>
      <c r="F10" s="34">
        <f t="shared" si="0"/>
        <v>5</v>
      </c>
      <c r="G10" s="70">
        <f>SUM(D10:F10)</f>
        <v>96</v>
      </c>
      <c r="P10" s="35">
        <v>1</v>
      </c>
    </row>
    <row r="11" spans="1:16" x14ac:dyDescent="0.25">
      <c r="A11" s="37"/>
      <c r="B11" s="38"/>
      <c r="C11" s="37"/>
      <c r="D11" s="37"/>
      <c r="E11" s="37"/>
      <c r="F11" s="37"/>
      <c r="G11" s="70" t="s">
        <v>190</v>
      </c>
      <c r="P11" s="35">
        <v>2</v>
      </c>
    </row>
    <row r="12" spans="1:16" x14ac:dyDescent="0.25">
      <c r="A12" s="71"/>
      <c r="D12" s="72" t="s">
        <v>191</v>
      </c>
      <c r="E12" s="72" t="s">
        <v>192</v>
      </c>
      <c r="F12" s="72" t="s">
        <v>193</v>
      </c>
      <c r="P12" s="70">
        <f>SUM(P9:P11)</f>
        <v>5</v>
      </c>
    </row>
    <row r="13" spans="1:16" x14ac:dyDescent="0.25">
      <c r="D13" s="73">
        <f>D10/C10</f>
        <v>0.24752475247524752</v>
      </c>
      <c r="E13" s="73">
        <f>E10/C10</f>
        <v>0.65346534653465349</v>
      </c>
      <c r="F13" s="74">
        <f>F10/C10</f>
        <v>4.9504950495049507E-2</v>
      </c>
      <c r="P13" s="75" t="s">
        <v>133</v>
      </c>
    </row>
    <row r="14" spans="1:16" x14ac:dyDescent="0.25">
      <c r="A14" s="76"/>
    </row>
    <row r="15" spans="1:16" x14ac:dyDescent="0.25">
      <c r="A15" s="76"/>
    </row>
    <row r="16" spans="1:16" x14ac:dyDescent="0.25">
      <c r="A16" s="76"/>
      <c r="B16" s="44" t="s">
        <v>193</v>
      </c>
      <c r="C16" s="77">
        <f>F13</f>
        <v>4.9504950495049507E-2</v>
      </c>
    </row>
    <row r="17" spans="1:6" x14ac:dyDescent="0.25">
      <c r="A17" s="76"/>
      <c r="B17" s="98" t="s">
        <v>194</v>
      </c>
      <c r="C17" s="99"/>
    </row>
    <row r="18" spans="1:6" x14ac:dyDescent="0.25">
      <c r="B18" s="44" t="s">
        <v>173</v>
      </c>
      <c r="C18" s="63">
        <f>3+(F13/5%)</f>
        <v>3.9900990099009901</v>
      </c>
      <c r="D18" s="78">
        <f>4</f>
        <v>4</v>
      </c>
    </row>
    <row r="19" spans="1:6" x14ac:dyDescent="0.25">
      <c r="B19" s="44" t="s">
        <v>149</v>
      </c>
      <c r="C19" s="63">
        <v>1.92</v>
      </c>
    </row>
    <row r="20" spans="1:6" x14ac:dyDescent="0.25">
      <c r="B20" s="44" t="s">
        <v>150</v>
      </c>
      <c r="C20" s="63">
        <f>C18*C19</f>
        <v>7.6609900990099007</v>
      </c>
    </row>
    <row r="23" spans="1:6" ht="25.5" customHeight="1" x14ac:dyDescent="0.25">
      <c r="A23" s="96" t="s">
        <v>125</v>
      </c>
      <c r="B23" s="96" t="s">
        <v>93</v>
      </c>
      <c r="C23" s="96" t="s">
        <v>94</v>
      </c>
      <c r="D23" s="96" t="s">
        <v>184</v>
      </c>
      <c r="E23" s="96"/>
      <c r="F23" s="96"/>
    </row>
    <row r="24" spans="1:6" x14ac:dyDescent="0.25">
      <c r="A24" s="96"/>
      <c r="B24" s="96"/>
      <c r="C24" s="96"/>
      <c r="D24" s="32" t="s">
        <v>195</v>
      </c>
      <c r="E24" s="32" t="s">
        <v>196</v>
      </c>
      <c r="F24" s="32" t="s">
        <v>197</v>
      </c>
    </row>
    <row r="25" spans="1:6" x14ac:dyDescent="0.25">
      <c r="A25" s="33">
        <v>1</v>
      </c>
      <c r="B25" s="33">
        <v>2</v>
      </c>
      <c r="C25" s="33">
        <v>3</v>
      </c>
      <c r="D25" s="33">
        <v>4</v>
      </c>
      <c r="E25" s="33">
        <v>5</v>
      </c>
      <c r="F25" s="33">
        <v>6</v>
      </c>
    </row>
    <row r="26" spans="1:6" x14ac:dyDescent="0.25">
      <c r="A26" s="34" t="s">
        <v>99</v>
      </c>
      <c r="B26" s="35">
        <f>90+8</f>
        <v>98</v>
      </c>
      <c r="C26" s="39">
        <v>29</v>
      </c>
      <c r="D26" s="79">
        <f>(D7/C7)*100</f>
        <v>24.137931034482758</v>
      </c>
      <c r="E26" s="79">
        <f>(E7/C7)*100</f>
        <v>68.965517241379317</v>
      </c>
      <c r="F26" s="79">
        <f>(F7/C7)*100</f>
        <v>0</v>
      </c>
    </row>
    <row r="27" spans="1:6" x14ac:dyDescent="0.25">
      <c r="A27" s="34" t="s">
        <v>100</v>
      </c>
      <c r="B27" s="35">
        <f>68+53</f>
        <v>121</v>
      </c>
      <c r="C27" s="39">
        <v>35</v>
      </c>
      <c r="D27" s="79">
        <f t="shared" ref="D27:D28" si="1">(D8/C8)*100</f>
        <v>25.714285714285712</v>
      </c>
      <c r="E27" s="79">
        <f t="shared" ref="E27:E28" si="2">(E8/C8)*100</f>
        <v>62.857142857142854</v>
      </c>
      <c r="F27" s="79">
        <f t="shared" ref="F27:F28" si="3">(F8/C8)*100</f>
        <v>8.5714285714285712</v>
      </c>
    </row>
    <row r="28" spans="1:6" x14ac:dyDescent="0.25">
      <c r="A28" s="34" t="s">
        <v>101</v>
      </c>
      <c r="B28" s="35">
        <f>79+42</f>
        <v>121</v>
      </c>
      <c r="C28" s="39">
        <v>37</v>
      </c>
      <c r="D28" s="79">
        <f t="shared" si="1"/>
        <v>24.324324324324326</v>
      </c>
      <c r="E28" s="79">
        <f t="shared" si="2"/>
        <v>64.86486486486487</v>
      </c>
      <c r="F28" s="79">
        <f t="shared" si="3"/>
        <v>5.4054054054054053</v>
      </c>
    </row>
    <row r="29" spans="1:6" x14ac:dyDescent="0.25">
      <c r="A29" s="36" t="s">
        <v>21</v>
      </c>
      <c r="B29" s="34">
        <f>SUM(B26:B28)</f>
        <v>340</v>
      </c>
      <c r="C29" s="34">
        <f t="shared" ref="C29" si="4">SUM(C26:C28)</f>
        <v>101</v>
      </c>
      <c r="D29" s="80">
        <f>AVERAGE(D26:D28)</f>
        <v>24.72551369103093</v>
      </c>
      <c r="E29" s="80">
        <f t="shared" ref="E29:F29" si="5">AVERAGE(E26:E28)</f>
        <v>65.562508321129016</v>
      </c>
      <c r="F29" s="80">
        <f t="shared" si="5"/>
        <v>4.6589446589446588</v>
      </c>
    </row>
  </sheetData>
  <mergeCells count="9">
    <mergeCell ref="A23:A24"/>
    <mergeCell ref="B23:B24"/>
    <mergeCell ref="C23:C24"/>
    <mergeCell ref="D23:F23"/>
    <mergeCell ref="A4:A5"/>
    <mergeCell ref="B4:B5"/>
    <mergeCell ref="C4:C5"/>
    <mergeCell ref="D4:F4"/>
    <mergeCell ref="B17:C17"/>
  </mergeCells>
  <hyperlinks>
    <hyperlink ref="G1" location="'Daftar Tabel'!A1" display="&lt;&lt;&lt; Daftar Tabel"/>
  </hyperlinks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pane xSplit="1" ySplit="6" topLeftCell="B7" activePane="bottomRight" state="frozen"/>
      <selection activeCell="L11" sqref="L11"/>
      <selection pane="topRight" activeCell="L11" sqref="L11"/>
      <selection pane="bottomLeft" activeCell="L11" sqref="L11"/>
      <selection pane="bottomRight" activeCell="L11" sqref="L11"/>
    </sheetView>
  </sheetViews>
  <sheetFormatPr defaultColWidth="8.85546875" defaultRowHeight="15" x14ac:dyDescent="0.25"/>
  <cols>
    <col min="1" max="3" width="18.42578125" style="29" customWidth="1"/>
    <col min="4" max="4" width="14.42578125" style="29" bestFit="1" customWidth="1"/>
    <col min="5" max="16384" width="8.85546875" style="29"/>
  </cols>
  <sheetData>
    <row r="1" spans="1:7" x14ac:dyDescent="0.25">
      <c r="A1" s="28" t="s">
        <v>198</v>
      </c>
      <c r="D1" s="30" t="s">
        <v>123</v>
      </c>
    </row>
    <row r="2" spans="1:7" x14ac:dyDescent="0.25">
      <c r="A2" s="28"/>
    </row>
    <row r="3" spans="1:7" x14ac:dyDescent="0.25">
      <c r="A3" s="31" t="s">
        <v>160</v>
      </c>
    </row>
    <row r="4" spans="1:7" ht="24.75" customHeight="1" x14ac:dyDescent="0.25">
      <c r="A4" s="96" t="s">
        <v>125</v>
      </c>
      <c r="B4" s="96" t="s">
        <v>93</v>
      </c>
      <c r="C4" s="96" t="s">
        <v>199</v>
      </c>
    </row>
    <row r="5" spans="1:7" ht="24.75" customHeight="1" x14ac:dyDescent="0.25">
      <c r="A5" s="96"/>
      <c r="B5" s="96"/>
      <c r="C5" s="96"/>
    </row>
    <row r="6" spans="1:7" x14ac:dyDescent="0.25">
      <c r="A6" s="33">
        <v>1</v>
      </c>
      <c r="B6" s="33">
        <v>2</v>
      </c>
      <c r="C6" s="33">
        <v>3</v>
      </c>
    </row>
    <row r="7" spans="1:7" x14ac:dyDescent="0.25">
      <c r="A7" s="34" t="s">
        <v>99</v>
      </c>
      <c r="B7" s="35">
        <f>90+8</f>
        <v>98</v>
      </c>
      <c r="C7" s="39">
        <v>27</v>
      </c>
      <c r="G7" s="29" t="s">
        <v>200</v>
      </c>
    </row>
    <row r="8" spans="1:7" x14ac:dyDescent="0.25">
      <c r="A8" s="34" t="s">
        <v>100</v>
      </c>
      <c r="B8" s="35">
        <f>68+53</f>
        <v>121</v>
      </c>
      <c r="C8" s="39">
        <v>34</v>
      </c>
    </row>
    <row r="9" spans="1:7" x14ac:dyDescent="0.25">
      <c r="A9" s="34" t="s">
        <v>101</v>
      </c>
      <c r="B9" s="35">
        <f>79+42</f>
        <v>121</v>
      </c>
      <c r="C9" s="39">
        <v>35</v>
      </c>
    </row>
    <row r="10" spans="1:7" x14ac:dyDescent="0.25">
      <c r="A10" s="36" t="s">
        <v>130</v>
      </c>
      <c r="B10" s="36">
        <f>SUM(B7:B9)</f>
        <v>340</v>
      </c>
      <c r="C10" s="36">
        <f>SUM(C7:C9)</f>
        <v>96</v>
      </c>
    </row>
    <row r="19" spans="4:5" x14ac:dyDescent="0.25">
      <c r="D19" s="29">
        <f>30%*B10</f>
        <v>102</v>
      </c>
      <c r="E19" s="29">
        <v>109</v>
      </c>
    </row>
  </sheetData>
  <mergeCells count="3">
    <mergeCell ref="A4:A5"/>
    <mergeCell ref="B4:B5"/>
    <mergeCell ref="C4:C5"/>
  </mergeCells>
  <hyperlinks>
    <hyperlink ref="D1" location="'Daftar Tabel'!A1" display="&lt;&lt;&lt; Daftar Tabel"/>
  </hyperlink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1"/>
  <sheetViews>
    <sheetView zoomScale="80" zoomScaleNormal="80" workbookViewId="0">
      <pane xSplit="1" ySplit="6" topLeftCell="B7" activePane="bottomRight" state="frozen"/>
      <selection activeCell="L11" sqref="L11"/>
      <selection pane="topRight" activeCell="L11" sqref="L11"/>
      <selection pane="bottomLeft" activeCell="L11" sqref="L11"/>
      <selection pane="bottomRight" activeCell="I27" sqref="I27"/>
    </sheetView>
  </sheetViews>
  <sheetFormatPr defaultColWidth="8.85546875" defaultRowHeight="15" x14ac:dyDescent="0.25"/>
  <cols>
    <col min="1" max="1" width="5.42578125" style="29" customWidth="1"/>
    <col min="2" max="2" width="28.42578125" style="29" customWidth="1"/>
    <col min="3" max="6" width="12.42578125" style="29" customWidth="1"/>
    <col min="7" max="7" width="19.85546875" style="29" customWidth="1"/>
    <col min="8" max="8" width="14.42578125" style="29" bestFit="1" customWidth="1"/>
    <col min="9" max="21" width="8.85546875" style="29"/>
    <col min="22" max="22" width="17.5703125" style="29" customWidth="1"/>
    <col min="23" max="16384" width="8.85546875" style="29"/>
  </cols>
  <sheetData>
    <row r="1" spans="1:22" x14ac:dyDescent="0.25">
      <c r="A1" s="28" t="s">
        <v>201</v>
      </c>
      <c r="H1" s="30" t="s">
        <v>123</v>
      </c>
    </row>
    <row r="2" spans="1:22" x14ac:dyDescent="0.25">
      <c r="A2" s="28"/>
    </row>
    <row r="3" spans="1:22" x14ac:dyDescent="0.25">
      <c r="A3" s="31" t="s">
        <v>160</v>
      </c>
    </row>
    <row r="4" spans="1:22" ht="29.25" customHeight="1" x14ac:dyDescent="0.25">
      <c r="A4" s="96" t="s">
        <v>202</v>
      </c>
      <c r="B4" s="96" t="s">
        <v>203</v>
      </c>
      <c r="C4" s="96" t="s">
        <v>204</v>
      </c>
      <c r="D4" s="96"/>
      <c r="E4" s="96"/>
      <c r="F4" s="96"/>
      <c r="G4" s="96" t="s">
        <v>205</v>
      </c>
    </row>
    <row r="5" spans="1:22" x14ac:dyDescent="0.25">
      <c r="A5" s="96"/>
      <c r="B5" s="96"/>
      <c r="C5" s="32" t="s">
        <v>206</v>
      </c>
      <c r="D5" s="32" t="s">
        <v>207</v>
      </c>
      <c r="E5" s="32" t="s">
        <v>208</v>
      </c>
      <c r="F5" s="32" t="s">
        <v>209</v>
      </c>
      <c r="G5" s="96"/>
    </row>
    <row r="6" spans="1:22" x14ac:dyDescent="0.25">
      <c r="A6" s="33">
        <v>1</v>
      </c>
      <c r="B6" s="33">
        <v>2</v>
      </c>
      <c r="C6" s="33">
        <v>3</v>
      </c>
      <c r="D6" s="33">
        <v>4</v>
      </c>
      <c r="E6" s="33">
        <v>5</v>
      </c>
      <c r="F6" s="33">
        <v>6</v>
      </c>
      <c r="G6" s="33">
        <v>2</v>
      </c>
      <c r="I6" s="54" t="s">
        <v>210</v>
      </c>
    </row>
    <row r="7" spans="1:22" x14ac:dyDescent="0.25">
      <c r="A7" s="34">
        <v>1</v>
      </c>
      <c r="B7" s="81" t="s">
        <v>9</v>
      </c>
      <c r="C7" s="82">
        <f>(87/96)*100</f>
        <v>90.625</v>
      </c>
      <c r="D7" s="82">
        <f>(9/96)*100</f>
        <v>9.375</v>
      </c>
      <c r="E7" s="82">
        <v>0</v>
      </c>
      <c r="F7" s="82">
        <v>0</v>
      </c>
      <c r="G7" s="83"/>
      <c r="I7" s="40">
        <f t="shared" ref="I7:I13" si="0">((4*C7)+(3*D7)+(2*E7)+(1*F7))/100</f>
        <v>3.90625</v>
      </c>
      <c r="V7" s="96" t="s">
        <v>199</v>
      </c>
    </row>
    <row r="8" spans="1:22" ht="25.5" x14ac:dyDescent="0.25">
      <c r="A8" s="34">
        <v>2</v>
      </c>
      <c r="B8" s="81" t="s">
        <v>211</v>
      </c>
      <c r="C8" s="82">
        <f>(83/96)*100</f>
        <v>86.458333333333343</v>
      </c>
      <c r="D8" s="82">
        <f>(13/96)*100</f>
        <v>13.541666666666666</v>
      </c>
      <c r="E8" s="82">
        <v>0</v>
      </c>
      <c r="F8" s="84">
        <f>0</f>
        <v>0</v>
      </c>
      <c r="G8" s="83"/>
      <c r="I8" s="40">
        <f t="shared" si="0"/>
        <v>3.8645833333333339</v>
      </c>
      <c r="V8" s="96"/>
    </row>
    <row r="9" spans="1:22" x14ac:dyDescent="0.25">
      <c r="A9" s="34">
        <v>3</v>
      </c>
      <c r="B9" s="81" t="s">
        <v>212</v>
      </c>
      <c r="C9" s="82">
        <f>(92/96)*100</f>
        <v>95.833333333333343</v>
      </c>
      <c r="D9" s="82">
        <f>(4/96)*100</f>
        <v>4.1666666666666661</v>
      </c>
      <c r="E9" s="82">
        <v>0</v>
      </c>
      <c r="F9" s="82">
        <f>0+0+0</f>
        <v>0</v>
      </c>
      <c r="G9" s="83"/>
      <c r="I9" s="40">
        <f t="shared" si="0"/>
        <v>3.9583333333333339</v>
      </c>
      <c r="V9" s="33">
        <v>3</v>
      </c>
    </row>
    <row r="10" spans="1:22" ht="28.5" customHeight="1" x14ac:dyDescent="0.25">
      <c r="A10" s="34">
        <v>4</v>
      </c>
      <c r="B10" s="81" t="s">
        <v>213</v>
      </c>
      <c r="C10" s="82">
        <f>(57/96)*100</f>
        <v>59.375</v>
      </c>
      <c r="D10" s="82">
        <f>(29/96)*100</f>
        <v>30.208333333333332</v>
      </c>
      <c r="E10" s="82">
        <v>0</v>
      </c>
      <c r="F10" s="82">
        <f>0+0+0</f>
        <v>0</v>
      </c>
      <c r="G10" s="83"/>
      <c r="I10" s="40">
        <f t="shared" si="0"/>
        <v>3.28125</v>
      </c>
      <c r="V10" s="39">
        <v>27</v>
      </c>
    </row>
    <row r="11" spans="1:22" x14ac:dyDescent="0.25">
      <c r="A11" s="34">
        <v>5</v>
      </c>
      <c r="B11" s="81" t="s">
        <v>214</v>
      </c>
      <c r="C11" s="82">
        <f>(63/96)*100</f>
        <v>65.625</v>
      </c>
      <c r="D11" s="82">
        <f>(33/96)*100</f>
        <v>34.375</v>
      </c>
      <c r="E11" s="82">
        <v>0</v>
      </c>
      <c r="F11" s="82">
        <f>0+0+0</f>
        <v>0</v>
      </c>
      <c r="G11" s="83"/>
      <c r="I11" s="40">
        <f t="shared" si="0"/>
        <v>3.65625</v>
      </c>
      <c r="V11" s="39">
        <v>34</v>
      </c>
    </row>
    <row r="12" spans="1:22" x14ac:dyDescent="0.25">
      <c r="A12" s="34">
        <v>6</v>
      </c>
      <c r="B12" s="81" t="s">
        <v>15</v>
      </c>
      <c r="C12" s="82">
        <f>(61/96)*100</f>
        <v>63.541666666666664</v>
      </c>
      <c r="D12" s="82">
        <f>(35/96)*100</f>
        <v>36.458333333333329</v>
      </c>
      <c r="E12" s="82">
        <v>0</v>
      </c>
      <c r="F12" s="82">
        <f>0+0+0</f>
        <v>0</v>
      </c>
      <c r="G12" s="83"/>
      <c r="I12" s="40">
        <f t="shared" si="0"/>
        <v>3.6354166666666661</v>
      </c>
      <c r="V12" s="39">
        <v>35</v>
      </c>
    </row>
    <row r="13" spans="1:22" x14ac:dyDescent="0.25">
      <c r="A13" s="34">
        <v>7</v>
      </c>
      <c r="B13" s="81" t="s">
        <v>13</v>
      </c>
      <c r="C13" s="82">
        <f>(72/96)*100</f>
        <v>75</v>
      </c>
      <c r="D13" s="82">
        <f>(24/96)*100</f>
        <v>25</v>
      </c>
      <c r="E13" s="82">
        <v>0</v>
      </c>
      <c r="F13" s="82">
        <f>0+0+0</f>
        <v>0</v>
      </c>
      <c r="G13" s="83"/>
      <c r="I13" s="40">
        <f t="shared" si="0"/>
        <v>3.75</v>
      </c>
      <c r="V13" s="36">
        <f>SUM(V10:V12)</f>
        <v>96</v>
      </c>
    </row>
    <row r="14" spans="1:22" x14ac:dyDescent="0.25">
      <c r="A14" s="85" t="s">
        <v>130</v>
      </c>
      <c r="B14" s="85" t="s">
        <v>21</v>
      </c>
      <c r="C14" s="47"/>
      <c r="D14" s="47"/>
      <c r="E14" s="47"/>
      <c r="F14" s="47"/>
      <c r="G14" s="86"/>
      <c r="H14" s="29" t="s">
        <v>21</v>
      </c>
      <c r="I14" s="87">
        <f>AVERAGE(I7:I13)</f>
        <v>3.7217261904761907</v>
      </c>
    </row>
    <row r="17" spans="2:7" x14ac:dyDescent="0.25">
      <c r="C17" s="44" t="s">
        <v>215</v>
      </c>
      <c r="D17" s="63">
        <f>I14</f>
        <v>3.7217261904761907</v>
      </c>
      <c r="F17" s="44" t="s">
        <v>215</v>
      </c>
      <c r="G17" s="63">
        <v>4</v>
      </c>
    </row>
    <row r="18" spans="2:7" x14ac:dyDescent="0.25">
      <c r="C18" s="98" t="s">
        <v>194</v>
      </c>
      <c r="D18" s="99"/>
      <c r="F18" s="100" t="s">
        <v>216</v>
      </c>
      <c r="G18" s="101"/>
    </row>
    <row r="19" spans="2:7" x14ac:dyDescent="0.25">
      <c r="B19" s="88">
        <v>3.55</v>
      </c>
      <c r="C19" s="44" t="s">
        <v>173</v>
      </c>
      <c r="D19" s="63">
        <f>I14</f>
        <v>3.7217261904761907</v>
      </c>
      <c r="F19" s="44" t="s">
        <v>173</v>
      </c>
      <c r="G19" s="63">
        <v>4</v>
      </c>
    </row>
    <row r="20" spans="2:7" x14ac:dyDescent="0.25">
      <c r="C20" s="44" t="s">
        <v>149</v>
      </c>
      <c r="D20" s="63">
        <v>3.83</v>
      </c>
      <c r="F20" s="44" t="s">
        <v>149</v>
      </c>
      <c r="G20" s="63">
        <v>3.83</v>
      </c>
    </row>
    <row r="21" spans="2:7" x14ac:dyDescent="0.25">
      <c r="C21" s="44" t="s">
        <v>150</v>
      </c>
      <c r="D21" s="63">
        <f>D19*D20</f>
        <v>14.254211309523811</v>
      </c>
      <c r="F21" s="44" t="s">
        <v>150</v>
      </c>
      <c r="G21" s="63">
        <f>G19*G20</f>
        <v>15.32</v>
      </c>
    </row>
  </sheetData>
  <mergeCells count="7">
    <mergeCell ref="C18:D18"/>
    <mergeCell ref="F18:G18"/>
    <mergeCell ref="A4:A5"/>
    <mergeCell ref="B4:B5"/>
    <mergeCell ref="C4:F4"/>
    <mergeCell ref="G4:G5"/>
    <mergeCell ref="V7:V8"/>
  </mergeCells>
  <hyperlinks>
    <hyperlink ref="H1" location="'Daftar Tabel'!A1" display="&lt;&lt;&lt; Daftar Tabel"/>
  </hyperlinks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Ketentuan</vt:lpstr>
      <vt:lpstr>TS-4</vt:lpstr>
      <vt:lpstr>TS-3</vt:lpstr>
      <vt:lpstr>TS-2</vt:lpstr>
      <vt:lpstr>8d1</vt:lpstr>
      <vt:lpstr>8d2</vt:lpstr>
      <vt:lpstr>8e1</vt:lpstr>
      <vt:lpstr>Ref 8e2</vt:lpstr>
      <vt:lpstr>8e2</vt:lpstr>
      <vt:lpstr>rerata WT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ACER</cp:lastModifiedBy>
  <dcterms:created xsi:type="dcterms:W3CDTF">2020-02-03T03:47:06Z</dcterms:created>
  <dcterms:modified xsi:type="dcterms:W3CDTF">2020-03-11T09:34:03Z</dcterms:modified>
</cp:coreProperties>
</file>